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4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5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 codeName="TämäTyökirja"/>
  <mc:AlternateContent xmlns:mc="http://schemas.openxmlformats.org/markup-compatibility/2006">
    <mc:Choice Requires="x15">
      <x15ac:absPath xmlns:x15ac="http://schemas.microsoft.com/office/spreadsheetml/2010/11/ac" url="/Users/mianurmi/Desktop/"/>
    </mc:Choice>
  </mc:AlternateContent>
  <bookViews>
    <workbookView xWindow="0" yWindow="460" windowWidth="51200" windowHeight="28260" tabRatio="679"/>
  </bookViews>
  <sheets>
    <sheet name="Aloitus_Start" sheetId="5" r:id="rId1"/>
    <sheet name="YO-AMK_Uni-Yhs" sheetId="6" r:id="rId2"/>
    <sheet name="Yhteiskirj_Sambibl" sheetId="7" r:id="rId3"/>
    <sheet name="Kansallisk_Nationalb" sheetId="8" r:id="rId4"/>
    <sheet name="Erik_Special" sheetId="9" r:id="rId5"/>
    <sheet name="Testitaulu_Testtabell" sheetId="11" r:id="rId6"/>
    <sheet name="Asetukset" sheetId="13" state="hidden" r:id="rId7"/>
  </sheet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3" l="1"/>
  <c r="H71" i="9"/>
  <c r="C5" i="13"/>
  <c r="H65" i="8"/>
  <c r="B5" i="13"/>
  <c r="H71" i="7"/>
  <c r="A5" i="13"/>
  <c r="J114" i="9"/>
  <c r="J113" i="9"/>
  <c r="J115" i="9"/>
  <c r="I114" i="9"/>
  <c r="L114" i="9"/>
  <c r="I113" i="9"/>
  <c r="I105" i="9"/>
  <c r="H115" i="9"/>
  <c r="H114" i="9"/>
  <c r="H113" i="9"/>
  <c r="L112" i="9"/>
  <c r="K112" i="9"/>
  <c r="J112" i="9"/>
  <c r="I112" i="9"/>
  <c r="H111" i="9"/>
  <c r="J108" i="8"/>
  <c r="J107" i="8"/>
  <c r="K107" i="8"/>
  <c r="I108" i="8"/>
  <c r="I109" i="8"/>
  <c r="I107" i="8"/>
  <c r="I106" i="8"/>
  <c r="H109" i="8"/>
  <c r="H108" i="8"/>
  <c r="L107" i="8"/>
  <c r="H107" i="8"/>
  <c r="L106" i="8"/>
  <c r="K106" i="8"/>
  <c r="J106" i="8"/>
  <c r="H105" i="8"/>
  <c r="J135" i="7"/>
  <c r="J112" i="7"/>
  <c r="I112" i="7"/>
  <c r="J111" i="7"/>
  <c r="I111" i="7"/>
  <c r="H113" i="7"/>
  <c r="L112" i="7"/>
  <c r="H112" i="7"/>
  <c r="H111" i="7"/>
  <c r="L110" i="7"/>
  <c r="K110" i="7"/>
  <c r="J110" i="7"/>
  <c r="I110" i="7"/>
  <c r="H109" i="7"/>
  <c r="H115" i="7"/>
  <c r="H115" i="6"/>
  <c r="J114" i="6"/>
  <c r="I114" i="6"/>
  <c r="L114" i="6"/>
  <c r="I113" i="6"/>
  <c r="I115" i="6"/>
  <c r="J113" i="6"/>
  <c r="I105" i="6"/>
  <c r="H114" i="6"/>
  <c r="H113" i="6"/>
  <c r="H111" i="6"/>
  <c r="L112" i="6"/>
  <c r="K112" i="6"/>
  <c r="J112" i="6"/>
  <c r="I112" i="6"/>
  <c r="H133" i="6"/>
  <c r="E2" i="6"/>
  <c r="K108" i="8"/>
  <c r="L108" i="8"/>
  <c r="I113" i="7"/>
  <c r="J113" i="7"/>
  <c r="L113" i="7"/>
  <c r="K111" i="7"/>
  <c r="K114" i="9"/>
  <c r="K113" i="9"/>
  <c r="I115" i="9"/>
  <c r="L115" i="9"/>
  <c r="L113" i="9"/>
  <c r="J109" i="8"/>
  <c r="K109" i="8"/>
  <c r="J115" i="6"/>
  <c r="K115" i="6"/>
  <c r="K114" i="6"/>
  <c r="K113" i="7"/>
  <c r="L111" i="7"/>
  <c r="K112" i="7"/>
  <c r="K113" i="6"/>
  <c r="L113" i="6"/>
  <c r="H6" i="6"/>
  <c r="L115" i="6"/>
  <c r="K115" i="9"/>
  <c r="L109" i="8"/>
  <c r="A1" i="7"/>
  <c r="A1" i="9"/>
  <c r="A1" i="8"/>
  <c r="A40" i="5"/>
  <c r="A60" i="5"/>
  <c r="B13" i="5"/>
  <c r="G604" i="11"/>
  <c r="F604" i="11"/>
  <c r="E604" i="11"/>
  <c r="D604" i="11"/>
  <c r="G603" i="11"/>
  <c r="F603" i="11"/>
  <c r="E603" i="11"/>
  <c r="D603" i="11"/>
  <c r="G602" i="11"/>
  <c r="F602" i="11"/>
  <c r="E602" i="11"/>
  <c r="D602" i="11"/>
  <c r="G601" i="11"/>
  <c r="F601" i="11"/>
  <c r="E601" i="11"/>
  <c r="D601" i="11"/>
  <c r="G600" i="11"/>
  <c r="F600" i="11"/>
  <c r="E600" i="11"/>
  <c r="D600" i="11"/>
  <c r="G599" i="11"/>
  <c r="F599" i="11"/>
  <c r="E599" i="11"/>
  <c r="D599" i="11"/>
  <c r="G598" i="11"/>
  <c r="F598" i="11"/>
  <c r="E598" i="11"/>
  <c r="D598" i="11"/>
  <c r="G597" i="11"/>
  <c r="F597" i="11"/>
  <c r="E597" i="11"/>
  <c r="D597" i="11"/>
  <c r="G596" i="11"/>
  <c r="F596" i="11"/>
  <c r="E596" i="11"/>
  <c r="D596" i="11"/>
  <c r="G595" i="11"/>
  <c r="F595" i="11"/>
  <c r="E595" i="11"/>
  <c r="D595" i="11"/>
  <c r="G594" i="11"/>
  <c r="F594" i="11"/>
  <c r="E594" i="11"/>
  <c r="D594" i="11"/>
  <c r="G593" i="11"/>
  <c r="F593" i="11"/>
  <c r="E593" i="11"/>
  <c r="D593" i="11"/>
  <c r="G592" i="11"/>
  <c r="F592" i="11"/>
  <c r="E592" i="11"/>
  <c r="D592" i="11"/>
  <c r="G591" i="11"/>
  <c r="F591" i="11"/>
  <c r="E591" i="11"/>
  <c r="D591" i="11"/>
  <c r="G590" i="11"/>
  <c r="F590" i="11"/>
  <c r="E590" i="11"/>
  <c r="D590" i="11"/>
  <c r="G589" i="11"/>
  <c r="F589" i="11"/>
  <c r="E589" i="11"/>
  <c r="D589" i="11"/>
  <c r="G588" i="11"/>
  <c r="F588" i="11"/>
  <c r="E588" i="11"/>
  <c r="D588" i="11"/>
  <c r="G587" i="11"/>
  <c r="F587" i="11"/>
  <c r="E587" i="11"/>
  <c r="D587" i="11"/>
  <c r="G586" i="11"/>
  <c r="F586" i="11"/>
  <c r="E586" i="11"/>
  <c r="D586" i="11"/>
  <c r="G585" i="11"/>
  <c r="F585" i="11"/>
  <c r="E585" i="11"/>
  <c r="D585" i="11"/>
  <c r="G584" i="11"/>
  <c r="F584" i="11"/>
  <c r="E584" i="11"/>
  <c r="D584" i="11"/>
  <c r="G583" i="11"/>
  <c r="F583" i="11"/>
  <c r="E583" i="11"/>
  <c r="D583" i="11"/>
  <c r="G582" i="11"/>
  <c r="F582" i="11"/>
  <c r="E582" i="11"/>
  <c r="D582" i="11"/>
  <c r="G581" i="11"/>
  <c r="F581" i="11"/>
  <c r="E581" i="11"/>
  <c r="D581" i="11"/>
  <c r="G580" i="11"/>
  <c r="F580" i="11"/>
  <c r="E580" i="11"/>
  <c r="D580" i="11"/>
  <c r="G579" i="11"/>
  <c r="F579" i="11"/>
  <c r="E579" i="11"/>
  <c r="D579" i="11"/>
  <c r="G578" i="11"/>
  <c r="F578" i="11"/>
  <c r="E578" i="11"/>
  <c r="D578" i="11"/>
  <c r="G577" i="11"/>
  <c r="F577" i="11"/>
  <c r="E577" i="11"/>
  <c r="D577" i="11"/>
  <c r="G576" i="11"/>
  <c r="F576" i="11"/>
  <c r="E576" i="11"/>
  <c r="D576" i="11"/>
  <c r="G575" i="11"/>
  <c r="F575" i="11"/>
  <c r="E575" i="11"/>
  <c r="D575" i="11"/>
  <c r="G574" i="11"/>
  <c r="F574" i="11"/>
  <c r="E574" i="11"/>
  <c r="D574" i="11"/>
  <c r="G573" i="11"/>
  <c r="F573" i="11"/>
  <c r="E573" i="11"/>
  <c r="D573" i="11"/>
  <c r="G572" i="11"/>
  <c r="F572" i="11"/>
  <c r="E572" i="11"/>
  <c r="D572" i="11"/>
  <c r="G571" i="11"/>
  <c r="F571" i="11"/>
  <c r="E571" i="11"/>
  <c r="D571" i="11"/>
  <c r="G570" i="11"/>
  <c r="F570" i="11"/>
  <c r="E570" i="11"/>
  <c r="D570" i="11"/>
  <c r="G569" i="11"/>
  <c r="F569" i="11"/>
  <c r="E569" i="11"/>
  <c r="D569" i="11"/>
  <c r="G568" i="11"/>
  <c r="F568" i="11"/>
  <c r="E568" i="11"/>
  <c r="D568" i="11"/>
  <c r="G567" i="11"/>
  <c r="F567" i="11"/>
  <c r="E567" i="11"/>
  <c r="D567" i="11"/>
  <c r="G566" i="11"/>
  <c r="F566" i="11"/>
  <c r="E566" i="11"/>
  <c r="D566" i="11"/>
  <c r="G565" i="11"/>
  <c r="F565" i="11"/>
  <c r="E565" i="11"/>
  <c r="D565" i="11"/>
  <c r="G564" i="11"/>
  <c r="F564" i="11"/>
  <c r="E564" i="11"/>
  <c r="D564" i="11"/>
  <c r="G563" i="11"/>
  <c r="F563" i="11"/>
  <c r="E563" i="11"/>
  <c r="D563" i="11"/>
  <c r="G562" i="11"/>
  <c r="F562" i="11"/>
  <c r="E562" i="11"/>
  <c r="D562" i="11"/>
  <c r="G561" i="11"/>
  <c r="F561" i="11"/>
  <c r="E561" i="11"/>
  <c r="D561" i="11"/>
  <c r="G560" i="11"/>
  <c r="F560" i="11"/>
  <c r="E560" i="11"/>
  <c r="D560" i="11"/>
  <c r="G559" i="11"/>
  <c r="F559" i="11"/>
  <c r="E559" i="11"/>
  <c r="D559" i="11"/>
  <c r="G558" i="11"/>
  <c r="F558" i="11"/>
  <c r="E558" i="11"/>
  <c r="D558" i="11"/>
  <c r="G557" i="11"/>
  <c r="F557" i="11"/>
  <c r="E557" i="11"/>
  <c r="D557" i="11"/>
  <c r="G556" i="11"/>
  <c r="F556" i="11"/>
  <c r="E556" i="11"/>
  <c r="D556" i="11"/>
  <c r="G555" i="11"/>
  <c r="F555" i="11"/>
  <c r="E555" i="11"/>
  <c r="D555" i="11"/>
  <c r="G554" i="11"/>
  <c r="F554" i="11"/>
  <c r="E554" i="11"/>
  <c r="D554" i="11"/>
  <c r="G553" i="11"/>
  <c r="F553" i="11"/>
  <c r="E553" i="11"/>
  <c r="D553" i="11"/>
  <c r="G552" i="11"/>
  <c r="F552" i="11"/>
  <c r="E552" i="11"/>
  <c r="D552" i="11"/>
  <c r="G551" i="11"/>
  <c r="F551" i="11"/>
  <c r="E551" i="11"/>
  <c r="D551" i="11"/>
  <c r="G550" i="11"/>
  <c r="F550" i="11"/>
  <c r="E550" i="11"/>
  <c r="D550" i="11"/>
  <c r="G549" i="11"/>
  <c r="F549" i="11"/>
  <c r="E549" i="11"/>
  <c r="D549" i="11"/>
  <c r="G548" i="11"/>
  <c r="F548" i="11"/>
  <c r="E548" i="11"/>
  <c r="D548" i="11"/>
  <c r="G547" i="11"/>
  <c r="F547" i="11"/>
  <c r="E547" i="11"/>
  <c r="D547" i="11"/>
  <c r="G546" i="11"/>
  <c r="F546" i="11"/>
  <c r="E546" i="11"/>
  <c r="D546" i="11"/>
  <c r="G545" i="11"/>
  <c r="F545" i="11"/>
  <c r="E545" i="11"/>
  <c r="D545" i="11"/>
  <c r="G544" i="11"/>
  <c r="F544" i="11"/>
  <c r="E544" i="11"/>
  <c r="D544" i="11"/>
  <c r="G543" i="11"/>
  <c r="F543" i="11"/>
  <c r="E543" i="11"/>
  <c r="D543" i="11"/>
  <c r="G542" i="11"/>
  <c r="F542" i="11"/>
  <c r="E542" i="11"/>
  <c r="D542" i="11"/>
  <c r="G541" i="11"/>
  <c r="F541" i="11"/>
  <c r="E541" i="11"/>
  <c r="D541" i="11"/>
  <c r="G540" i="11"/>
  <c r="F540" i="11"/>
  <c r="E540" i="11"/>
  <c r="D540" i="11"/>
  <c r="G539" i="11"/>
  <c r="F539" i="11"/>
  <c r="E539" i="11"/>
  <c r="D539" i="11"/>
  <c r="G538" i="11"/>
  <c r="F538" i="11"/>
  <c r="E538" i="11"/>
  <c r="D538" i="11"/>
  <c r="G537" i="11"/>
  <c r="F537" i="11"/>
  <c r="E537" i="11"/>
  <c r="D537" i="11"/>
  <c r="G536" i="11"/>
  <c r="F536" i="11"/>
  <c r="E536" i="11"/>
  <c r="D536" i="11"/>
  <c r="G535" i="11"/>
  <c r="F535" i="11"/>
  <c r="E535" i="11"/>
  <c r="D535" i="11"/>
  <c r="G534" i="11"/>
  <c r="F534" i="11"/>
  <c r="E534" i="11"/>
  <c r="D534" i="11"/>
  <c r="G533" i="11"/>
  <c r="F533" i="11"/>
  <c r="E533" i="11"/>
  <c r="D533" i="11"/>
  <c r="G532" i="11"/>
  <c r="F532" i="11"/>
  <c r="E532" i="11"/>
  <c r="D532" i="11"/>
  <c r="G531" i="11"/>
  <c r="F531" i="11"/>
  <c r="E531" i="11"/>
  <c r="D531" i="11"/>
  <c r="G530" i="11"/>
  <c r="F530" i="11"/>
  <c r="E530" i="11"/>
  <c r="D530" i="11"/>
  <c r="G529" i="11"/>
  <c r="F529" i="11"/>
  <c r="E529" i="11"/>
  <c r="D529" i="11"/>
  <c r="G528" i="11"/>
  <c r="F528" i="11"/>
  <c r="E528" i="11"/>
  <c r="D528" i="11"/>
  <c r="G527" i="11"/>
  <c r="F527" i="11"/>
  <c r="E527" i="11"/>
  <c r="D527" i="11"/>
  <c r="G526" i="11"/>
  <c r="F526" i="11"/>
  <c r="E526" i="11"/>
  <c r="D526" i="11"/>
  <c r="G525" i="11"/>
  <c r="F525" i="11"/>
  <c r="E525" i="11"/>
  <c r="D525" i="11"/>
  <c r="G524" i="11"/>
  <c r="F524" i="11"/>
  <c r="E524" i="11"/>
  <c r="D524" i="11"/>
  <c r="G523" i="11"/>
  <c r="F523" i="11"/>
  <c r="E523" i="11"/>
  <c r="D523" i="11"/>
  <c r="G522" i="11"/>
  <c r="F522" i="11"/>
  <c r="E522" i="11"/>
  <c r="D522" i="11"/>
  <c r="G521" i="11"/>
  <c r="F521" i="11"/>
  <c r="E521" i="11"/>
  <c r="D521" i="11"/>
  <c r="G520" i="11"/>
  <c r="F520" i="11"/>
  <c r="E520" i="11"/>
  <c r="D520" i="11"/>
  <c r="G519" i="11"/>
  <c r="F519" i="11"/>
  <c r="E519" i="11"/>
  <c r="D519" i="11"/>
  <c r="G518" i="11"/>
  <c r="F518" i="11"/>
  <c r="E518" i="11"/>
  <c r="D518" i="11"/>
  <c r="G517" i="11"/>
  <c r="F517" i="11"/>
  <c r="E517" i="11"/>
  <c r="D517" i="11"/>
  <c r="G516" i="11"/>
  <c r="F516" i="11"/>
  <c r="E516" i="11"/>
  <c r="D516" i="11"/>
  <c r="G515" i="11"/>
  <c r="F515" i="11"/>
  <c r="E515" i="11"/>
  <c r="D515" i="11"/>
  <c r="G514" i="11"/>
  <c r="F514" i="11"/>
  <c r="E514" i="11"/>
  <c r="D514" i="11"/>
  <c r="G513" i="11"/>
  <c r="F513" i="11"/>
  <c r="E513" i="11"/>
  <c r="D513" i="11"/>
  <c r="G512" i="11"/>
  <c r="F512" i="11"/>
  <c r="E512" i="11"/>
  <c r="D512" i="11"/>
  <c r="G511" i="11"/>
  <c r="F511" i="11"/>
  <c r="E511" i="11"/>
  <c r="D511" i="11"/>
  <c r="G510" i="11"/>
  <c r="F510" i="11"/>
  <c r="E510" i="11"/>
  <c r="D510" i="11"/>
  <c r="G509" i="11"/>
  <c r="F509" i="11"/>
  <c r="E509" i="11"/>
  <c r="D509" i="11"/>
  <c r="G508" i="11"/>
  <c r="F508" i="11"/>
  <c r="E508" i="11"/>
  <c r="D508" i="11"/>
  <c r="G507" i="11"/>
  <c r="F507" i="11"/>
  <c r="E507" i="11"/>
  <c r="D507" i="11"/>
  <c r="G506" i="11"/>
  <c r="F506" i="11"/>
  <c r="E506" i="11"/>
  <c r="D506" i="11"/>
  <c r="G505" i="11"/>
  <c r="F505" i="11"/>
  <c r="E505" i="11"/>
  <c r="D505" i="11"/>
  <c r="G504" i="11"/>
  <c r="F504" i="11"/>
  <c r="E504" i="11"/>
  <c r="D504" i="11"/>
  <c r="G503" i="11"/>
  <c r="F503" i="11"/>
  <c r="E503" i="11"/>
  <c r="D503" i="11"/>
  <c r="G502" i="11"/>
  <c r="F502" i="11"/>
  <c r="E502" i="11"/>
  <c r="D502" i="11"/>
  <c r="G501" i="11"/>
  <c r="F501" i="11"/>
  <c r="E501" i="11"/>
  <c r="D501" i="11"/>
  <c r="G500" i="11"/>
  <c r="F500" i="11"/>
  <c r="E500" i="11"/>
  <c r="D500" i="11"/>
  <c r="G499" i="11"/>
  <c r="F499" i="11"/>
  <c r="E499" i="11"/>
  <c r="D499" i="11"/>
  <c r="G498" i="11"/>
  <c r="F498" i="11"/>
  <c r="E498" i="11"/>
  <c r="D498" i="11"/>
  <c r="G497" i="11"/>
  <c r="F497" i="11"/>
  <c r="E497" i="11"/>
  <c r="D497" i="11"/>
  <c r="G496" i="11"/>
  <c r="F496" i="11"/>
  <c r="E496" i="11"/>
  <c r="D496" i="11"/>
  <c r="G495" i="11"/>
  <c r="F495" i="11"/>
  <c r="E495" i="11"/>
  <c r="D495" i="11"/>
  <c r="G494" i="11"/>
  <c r="F494" i="11"/>
  <c r="E494" i="11"/>
  <c r="D494" i="11"/>
  <c r="G493" i="11"/>
  <c r="F493" i="11"/>
  <c r="E493" i="11"/>
  <c r="D493" i="11"/>
  <c r="G492" i="11"/>
  <c r="F492" i="11"/>
  <c r="E492" i="11"/>
  <c r="D492" i="11"/>
  <c r="G491" i="11"/>
  <c r="F491" i="11"/>
  <c r="E491" i="11"/>
  <c r="D491" i="11"/>
  <c r="G490" i="11"/>
  <c r="F490" i="11"/>
  <c r="E490" i="11"/>
  <c r="D490" i="11"/>
  <c r="G489" i="11"/>
  <c r="F489" i="11"/>
  <c r="E489" i="11"/>
  <c r="D489" i="11"/>
  <c r="G488" i="11"/>
  <c r="F488" i="11"/>
  <c r="E488" i="11"/>
  <c r="D488" i="11"/>
  <c r="G487" i="11"/>
  <c r="F487" i="11"/>
  <c r="E487" i="11"/>
  <c r="D487" i="11"/>
  <c r="G486" i="11"/>
  <c r="F486" i="11"/>
  <c r="E486" i="11"/>
  <c r="D486" i="11"/>
  <c r="G485" i="11"/>
  <c r="F485" i="11"/>
  <c r="E485" i="11"/>
  <c r="D485" i="11"/>
  <c r="G484" i="11"/>
  <c r="F484" i="11"/>
  <c r="E484" i="11"/>
  <c r="D484" i="11"/>
  <c r="G483" i="11"/>
  <c r="F483" i="11"/>
  <c r="E483" i="11"/>
  <c r="D483" i="11"/>
  <c r="G482" i="11"/>
  <c r="F482" i="11"/>
  <c r="E482" i="11"/>
  <c r="D482" i="11"/>
  <c r="G481" i="11"/>
  <c r="F481" i="11"/>
  <c r="E481" i="11"/>
  <c r="D481" i="11"/>
  <c r="G480" i="11"/>
  <c r="F480" i="11"/>
  <c r="E480" i="11"/>
  <c r="D480" i="11"/>
  <c r="G479" i="11"/>
  <c r="F479" i="11"/>
  <c r="E479" i="11"/>
  <c r="D479" i="11"/>
  <c r="G478" i="11"/>
  <c r="F478" i="11"/>
  <c r="E478" i="11"/>
  <c r="D478" i="11"/>
  <c r="G477" i="11"/>
  <c r="F477" i="11"/>
  <c r="E477" i="11"/>
  <c r="D477" i="11"/>
  <c r="G476" i="11"/>
  <c r="F476" i="11"/>
  <c r="E476" i="11"/>
  <c r="D476" i="11"/>
  <c r="G475" i="11"/>
  <c r="F475" i="11"/>
  <c r="E475" i="11"/>
  <c r="D475" i="11"/>
  <c r="G474" i="11"/>
  <c r="F474" i="11"/>
  <c r="E474" i="11"/>
  <c r="D474" i="11"/>
  <c r="G473" i="11"/>
  <c r="F473" i="11"/>
  <c r="E473" i="11"/>
  <c r="D473" i="11"/>
  <c r="G472" i="11"/>
  <c r="F472" i="11"/>
  <c r="E472" i="11"/>
  <c r="D472" i="11"/>
  <c r="G471" i="11"/>
  <c r="F471" i="11"/>
  <c r="E471" i="11"/>
  <c r="D471" i="11"/>
  <c r="G470" i="11"/>
  <c r="F470" i="11"/>
  <c r="E470" i="11"/>
  <c r="D470" i="11"/>
  <c r="G469" i="11"/>
  <c r="F469" i="11"/>
  <c r="E469" i="11"/>
  <c r="D469" i="11"/>
  <c r="G468" i="11"/>
  <c r="F468" i="11"/>
  <c r="E468" i="11"/>
  <c r="D468" i="11"/>
  <c r="G467" i="11"/>
  <c r="F467" i="11"/>
  <c r="E467" i="11"/>
  <c r="D467" i="11"/>
  <c r="G466" i="11"/>
  <c r="F466" i="11"/>
  <c r="E466" i="11"/>
  <c r="D466" i="11"/>
  <c r="G465" i="11"/>
  <c r="F465" i="11"/>
  <c r="E465" i="11"/>
  <c r="D465" i="11"/>
  <c r="G464" i="11"/>
  <c r="F464" i="11"/>
  <c r="E464" i="11"/>
  <c r="D464" i="11"/>
  <c r="G463" i="11"/>
  <c r="F463" i="11"/>
  <c r="E463" i="11"/>
  <c r="D463" i="11"/>
  <c r="G462" i="11"/>
  <c r="F462" i="11"/>
  <c r="E462" i="11"/>
  <c r="D462" i="11"/>
  <c r="G461" i="11"/>
  <c r="F461" i="11"/>
  <c r="E461" i="11"/>
  <c r="D461" i="11"/>
  <c r="G460" i="11"/>
  <c r="F460" i="11"/>
  <c r="E460" i="11"/>
  <c r="D460" i="11"/>
  <c r="G459" i="11"/>
  <c r="F459" i="11"/>
  <c r="E459" i="11"/>
  <c r="D459" i="11"/>
  <c r="G458" i="11"/>
  <c r="F458" i="11"/>
  <c r="E458" i="11"/>
  <c r="D458" i="11"/>
  <c r="G457" i="11"/>
  <c r="F457" i="11"/>
  <c r="E457" i="11"/>
  <c r="D457" i="11"/>
  <c r="G456" i="11"/>
  <c r="F456" i="11"/>
  <c r="E456" i="11"/>
  <c r="D456" i="11"/>
  <c r="G455" i="11"/>
  <c r="F455" i="11"/>
  <c r="E455" i="11"/>
  <c r="D455" i="11"/>
  <c r="G454" i="11"/>
  <c r="F454" i="11"/>
  <c r="E454" i="11"/>
  <c r="D454" i="11"/>
  <c r="G453" i="11"/>
  <c r="F453" i="11"/>
  <c r="E453" i="11"/>
  <c r="D453" i="11"/>
  <c r="G452" i="11"/>
  <c r="F452" i="11"/>
  <c r="E452" i="11"/>
  <c r="D452" i="11"/>
  <c r="G451" i="11"/>
  <c r="F451" i="11"/>
  <c r="E451" i="11"/>
  <c r="D451" i="11"/>
  <c r="G450" i="11"/>
  <c r="F450" i="11"/>
  <c r="E450" i="11"/>
  <c r="D450" i="11"/>
  <c r="G449" i="11"/>
  <c r="F449" i="11"/>
  <c r="E449" i="11"/>
  <c r="D449" i="11"/>
  <c r="G448" i="11"/>
  <c r="F448" i="11"/>
  <c r="E448" i="11"/>
  <c r="D448" i="11"/>
  <c r="G447" i="11"/>
  <c r="F447" i="11"/>
  <c r="E447" i="11"/>
  <c r="D447" i="11"/>
  <c r="G446" i="11"/>
  <c r="F446" i="11"/>
  <c r="E446" i="11"/>
  <c r="D446" i="11"/>
  <c r="G445" i="11"/>
  <c r="F445" i="11"/>
  <c r="E445" i="11"/>
  <c r="D445" i="11"/>
  <c r="G444" i="11"/>
  <c r="F444" i="11"/>
  <c r="E444" i="11"/>
  <c r="D444" i="11"/>
  <c r="G443" i="11"/>
  <c r="F443" i="11"/>
  <c r="E443" i="11"/>
  <c r="D443" i="11"/>
  <c r="G442" i="11"/>
  <c r="F442" i="11"/>
  <c r="E442" i="11"/>
  <c r="D442" i="11"/>
  <c r="G441" i="11"/>
  <c r="F441" i="11"/>
  <c r="E441" i="11"/>
  <c r="D441" i="11"/>
  <c r="G440" i="11"/>
  <c r="F440" i="11"/>
  <c r="E440" i="11"/>
  <c r="D440" i="11"/>
  <c r="G439" i="11"/>
  <c r="F439" i="11"/>
  <c r="E439" i="11"/>
  <c r="D439" i="11"/>
  <c r="G438" i="11"/>
  <c r="F438" i="11"/>
  <c r="E438" i="11"/>
  <c r="D438" i="11"/>
  <c r="G437" i="11"/>
  <c r="F437" i="11"/>
  <c r="E437" i="11"/>
  <c r="D437" i="11"/>
  <c r="G436" i="11"/>
  <c r="F436" i="11"/>
  <c r="E436" i="11"/>
  <c r="D436" i="11"/>
  <c r="G435" i="11"/>
  <c r="F435" i="11"/>
  <c r="E435" i="11"/>
  <c r="D435" i="11"/>
  <c r="G434" i="11"/>
  <c r="F434" i="11"/>
  <c r="E434" i="11"/>
  <c r="D434" i="11"/>
  <c r="G433" i="11"/>
  <c r="F433" i="11"/>
  <c r="E433" i="11"/>
  <c r="D433" i="11"/>
  <c r="G432" i="11"/>
  <c r="F432" i="11"/>
  <c r="E432" i="11"/>
  <c r="D432" i="11"/>
  <c r="G431" i="11"/>
  <c r="F431" i="11"/>
  <c r="E431" i="11"/>
  <c r="D431" i="11"/>
  <c r="G430" i="11"/>
  <c r="F430" i="11"/>
  <c r="E430" i="11"/>
  <c r="D430" i="11"/>
  <c r="G429" i="11"/>
  <c r="F429" i="11"/>
  <c r="E429" i="11"/>
  <c r="D429" i="11"/>
  <c r="G428" i="11"/>
  <c r="F428" i="11"/>
  <c r="E428" i="11"/>
  <c r="D428" i="11"/>
  <c r="G427" i="11"/>
  <c r="F427" i="11"/>
  <c r="E427" i="11"/>
  <c r="D427" i="11"/>
  <c r="G426" i="11"/>
  <c r="F426" i="11"/>
  <c r="E426" i="11"/>
  <c r="D426" i="11"/>
  <c r="G425" i="11"/>
  <c r="F425" i="11"/>
  <c r="E425" i="11"/>
  <c r="D425" i="11"/>
  <c r="G424" i="11"/>
  <c r="F424" i="11"/>
  <c r="E424" i="11"/>
  <c r="D424" i="11"/>
  <c r="G423" i="11"/>
  <c r="F423" i="11"/>
  <c r="E423" i="11"/>
  <c r="D423" i="11"/>
  <c r="G422" i="11"/>
  <c r="F422" i="11"/>
  <c r="E422" i="11"/>
  <c r="D422" i="11"/>
  <c r="G421" i="11"/>
  <c r="F421" i="11"/>
  <c r="E421" i="11"/>
  <c r="D421" i="11"/>
  <c r="G420" i="11"/>
  <c r="F420" i="11"/>
  <c r="E420" i="11"/>
  <c r="D420" i="11"/>
  <c r="G419" i="11"/>
  <c r="F419" i="11"/>
  <c r="E419" i="11"/>
  <c r="D419" i="11"/>
  <c r="G418" i="11"/>
  <c r="F418" i="11"/>
  <c r="E418" i="11"/>
  <c r="D418" i="11"/>
  <c r="G417" i="11"/>
  <c r="F417" i="11"/>
  <c r="E417" i="11"/>
  <c r="D417" i="11"/>
  <c r="G416" i="11"/>
  <c r="F416" i="11"/>
  <c r="E416" i="11"/>
  <c r="D416" i="11"/>
  <c r="G415" i="11"/>
  <c r="F415" i="11"/>
  <c r="E415" i="11"/>
  <c r="D415" i="11"/>
  <c r="G414" i="11"/>
  <c r="F414" i="11"/>
  <c r="E414" i="11"/>
  <c r="D414" i="11"/>
  <c r="G413" i="11"/>
  <c r="F413" i="11"/>
  <c r="E413" i="11"/>
  <c r="D413" i="11"/>
  <c r="G412" i="11"/>
  <c r="F412" i="11"/>
  <c r="E412" i="11"/>
  <c r="D412" i="11"/>
  <c r="G411" i="11"/>
  <c r="F411" i="11"/>
  <c r="E411" i="11"/>
  <c r="D411" i="11"/>
  <c r="G410" i="11"/>
  <c r="F410" i="11"/>
  <c r="E410" i="11"/>
  <c r="D410" i="11"/>
  <c r="G409" i="11"/>
  <c r="F409" i="11"/>
  <c r="E409" i="11"/>
  <c r="D409" i="11"/>
  <c r="G408" i="11"/>
  <c r="F408" i="11"/>
  <c r="E408" i="11"/>
  <c r="D408" i="11"/>
  <c r="G407" i="11"/>
  <c r="F407" i="11"/>
  <c r="E407" i="11"/>
  <c r="D407" i="11"/>
  <c r="G406" i="11"/>
  <c r="F406" i="11"/>
  <c r="E406" i="11"/>
  <c r="D406" i="11"/>
  <c r="G405" i="11"/>
  <c r="F405" i="11"/>
  <c r="E405" i="11"/>
  <c r="D405" i="11"/>
  <c r="G404" i="11"/>
  <c r="F404" i="11"/>
  <c r="E404" i="11"/>
  <c r="D404" i="11"/>
  <c r="G403" i="11"/>
  <c r="F403" i="11"/>
  <c r="E403" i="11"/>
  <c r="D403" i="11"/>
  <c r="G402" i="11"/>
  <c r="F402" i="11"/>
  <c r="E402" i="11"/>
  <c r="D402" i="11"/>
  <c r="G401" i="11"/>
  <c r="F401" i="11"/>
  <c r="E401" i="11"/>
  <c r="D401" i="11"/>
  <c r="G400" i="11"/>
  <c r="F400" i="11"/>
  <c r="E400" i="11"/>
  <c r="D400" i="11"/>
  <c r="G399" i="11"/>
  <c r="F399" i="11"/>
  <c r="E399" i="11"/>
  <c r="D399" i="11"/>
  <c r="G398" i="11"/>
  <c r="F398" i="11"/>
  <c r="E398" i="11"/>
  <c r="D398" i="11"/>
  <c r="G397" i="11"/>
  <c r="F397" i="11"/>
  <c r="E397" i="11"/>
  <c r="D397" i="11"/>
  <c r="G396" i="11"/>
  <c r="F396" i="11"/>
  <c r="E396" i="11"/>
  <c r="D396" i="11"/>
  <c r="G395" i="11"/>
  <c r="F395" i="11"/>
  <c r="E395" i="11"/>
  <c r="D395" i="11"/>
  <c r="G394" i="11"/>
  <c r="F394" i="11"/>
  <c r="E394" i="11"/>
  <c r="D394" i="11"/>
  <c r="G393" i="11"/>
  <c r="F393" i="11"/>
  <c r="E393" i="11"/>
  <c r="D393" i="11"/>
  <c r="G392" i="11"/>
  <c r="F392" i="11"/>
  <c r="E392" i="11"/>
  <c r="D392" i="11"/>
  <c r="G391" i="11"/>
  <c r="F391" i="11"/>
  <c r="E391" i="11"/>
  <c r="D391" i="11"/>
  <c r="G390" i="11"/>
  <c r="F390" i="11"/>
  <c r="E390" i="11"/>
  <c r="D390" i="11"/>
  <c r="G389" i="11"/>
  <c r="F389" i="11"/>
  <c r="E389" i="11"/>
  <c r="D389" i="11"/>
  <c r="G388" i="11"/>
  <c r="F388" i="11"/>
  <c r="E388" i="11"/>
  <c r="D388" i="11"/>
  <c r="G387" i="11"/>
  <c r="F387" i="11"/>
  <c r="E387" i="11"/>
  <c r="D387" i="11"/>
  <c r="G386" i="11"/>
  <c r="F386" i="11"/>
  <c r="E386" i="11"/>
  <c r="D386" i="11"/>
  <c r="G385" i="11"/>
  <c r="F385" i="11"/>
  <c r="E385" i="11"/>
  <c r="D385" i="11"/>
  <c r="G384" i="11"/>
  <c r="F384" i="11"/>
  <c r="E384" i="11"/>
  <c r="D384" i="11"/>
  <c r="G383" i="11"/>
  <c r="F383" i="11"/>
  <c r="E383" i="11"/>
  <c r="D383" i="11"/>
  <c r="G382" i="11"/>
  <c r="F382" i="11"/>
  <c r="E382" i="11"/>
  <c r="D382" i="11"/>
  <c r="G381" i="11"/>
  <c r="F381" i="11"/>
  <c r="E381" i="11"/>
  <c r="D381" i="11"/>
  <c r="G380" i="11"/>
  <c r="F380" i="11"/>
  <c r="E380" i="11"/>
  <c r="D380" i="11"/>
  <c r="G379" i="11"/>
  <c r="F379" i="11"/>
  <c r="E379" i="11"/>
  <c r="D379" i="11"/>
  <c r="G378" i="11"/>
  <c r="F378" i="11"/>
  <c r="E378" i="11"/>
  <c r="D378" i="11"/>
  <c r="G377" i="11"/>
  <c r="F377" i="11"/>
  <c r="E377" i="11"/>
  <c r="D377" i="11"/>
  <c r="G376" i="11"/>
  <c r="F376" i="11"/>
  <c r="E376" i="11"/>
  <c r="D376" i="11"/>
  <c r="G375" i="11"/>
  <c r="F375" i="11"/>
  <c r="E375" i="11"/>
  <c r="D375" i="11"/>
  <c r="G374" i="11"/>
  <c r="F374" i="11"/>
  <c r="E374" i="11"/>
  <c r="D374" i="11"/>
  <c r="G373" i="11"/>
  <c r="F373" i="11"/>
  <c r="E373" i="11"/>
  <c r="D373" i="11"/>
  <c r="G372" i="11"/>
  <c r="F372" i="11"/>
  <c r="E372" i="11"/>
  <c r="D372" i="11"/>
  <c r="G371" i="11"/>
  <c r="F371" i="11"/>
  <c r="E371" i="11"/>
  <c r="D371" i="11"/>
  <c r="G370" i="11"/>
  <c r="F370" i="11"/>
  <c r="E370" i="11"/>
  <c r="D370" i="11"/>
  <c r="G369" i="11"/>
  <c r="F369" i="11"/>
  <c r="E369" i="11"/>
  <c r="D369" i="11"/>
  <c r="G368" i="11"/>
  <c r="F368" i="11"/>
  <c r="E368" i="11"/>
  <c r="D368" i="11"/>
  <c r="G367" i="11"/>
  <c r="F367" i="11"/>
  <c r="E367" i="11"/>
  <c r="D367" i="11"/>
  <c r="G366" i="11"/>
  <c r="F366" i="11"/>
  <c r="E366" i="11"/>
  <c r="D366" i="11"/>
  <c r="G365" i="11"/>
  <c r="F365" i="11"/>
  <c r="E365" i="11"/>
  <c r="D365" i="11"/>
  <c r="G364" i="11"/>
  <c r="F364" i="11"/>
  <c r="E364" i="11"/>
  <c r="D364" i="11"/>
  <c r="G363" i="11"/>
  <c r="F363" i="11"/>
  <c r="E363" i="11"/>
  <c r="D363" i="11"/>
  <c r="G362" i="11"/>
  <c r="F362" i="11"/>
  <c r="E362" i="11"/>
  <c r="D362" i="11"/>
  <c r="G361" i="11"/>
  <c r="F361" i="11"/>
  <c r="E361" i="11"/>
  <c r="D361" i="11"/>
  <c r="G360" i="11"/>
  <c r="F360" i="11"/>
  <c r="E360" i="11"/>
  <c r="D360" i="11"/>
  <c r="G359" i="11"/>
  <c r="F359" i="11"/>
  <c r="E359" i="11"/>
  <c r="D359" i="11"/>
  <c r="G358" i="11"/>
  <c r="F358" i="11"/>
  <c r="E358" i="11"/>
  <c r="D358" i="11"/>
  <c r="G357" i="11"/>
  <c r="F357" i="11"/>
  <c r="E357" i="11"/>
  <c r="D357" i="11"/>
  <c r="G356" i="11"/>
  <c r="F356" i="11"/>
  <c r="E356" i="11"/>
  <c r="D356" i="11"/>
  <c r="G355" i="11"/>
  <c r="F355" i="11"/>
  <c r="E355" i="11"/>
  <c r="D355" i="11"/>
  <c r="G354" i="11"/>
  <c r="F354" i="11"/>
  <c r="E354" i="11"/>
  <c r="D354" i="11"/>
  <c r="G353" i="11"/>
  <c r="F353" i="11"/>
  <c r="E353" i="11"/>
  <c r="D353" i="11"/>
  <c r="G352" i="11"/>
  <c r="F352" i="11"/>
  <c r="E352" i="11"/>
  <c r="D352" i="11"/>
  <c r="G351" i="11"/>
  <c r="F351" i="11"/>
  <c r="E351" i="11"/>
  <c r="D351" i="11"/>
  <c r="G350" i="11"/>
  <c r="F350" i="11"/>
  <c r="E350" i="11"/>
  <c r="D350" i="11"/>
  <c r="G349" i="11"/>
  <c r="F349" i="11"/>
  <c r="E349" i="11"/>
  <c r="D349" i="11"/>
  <c r="G348" i="11"/>
  <c r="F348" i="11"/>
  <c r="E348" i="11"/>
  <c r="D348" i="11"/>
  <c r="G347" i="11"/>
  <c r="F347" i="11"/>
  <c r="E347" i="11"/>
  <c r="D347" i="11"/>
  <c r="G346" i="11"/>
  <c r="F346" i="11"/>
  <c r="E346" i="11"/>
  <c r="D346" i="11"/>
  <c r="G345" i="11"/>
  <c r="F345" i="11"/>
  <c r="E345" i="11"/>
  <c r="D345" i="11"/>
  <c r="G344" i="11"/>
  <c r="F344" i="11"/>
  <c r="E344" i="11"/>
  <c r="D344" i="11"/>
  <c r="G343" i="11"/>
  <c r="F343" i="11"/>
  <c r="E343" i="11"/>
  <c r="D343" i="11"/>
  <c r="G342" i="11"/>
  <c r="F342" i="11"/>
  <c r="E342" i="11"/>
  <c r="D342" i="11"/>
  <c r="G341" i="11"/>
  <c r="F341" i="11"/>
  <c r="E341" i="11"/>
  <c r="D341" i="11"/>
  <c r="G340" i="11"/>
  <c r="F340" i="11"/>
  <c r="E340" i="11"/>
  <c r="D340" i="11"/>
  <c r="G339" i="11"/>
  <c r="F339" i="11"/>
  <c r="E339" i="11"/>
  <c r="D339" i="11"/>
  <c r="G338" i="11"/>
  <c r="F338" i="11"/>
  <c r="E338" i="11"/>
  <c r="D338" i="11"/>
  <c r="G337" i="11"/>
  <c r="F337" i="11"/>
  <c r="E337" i="11"/>
  <c r="D337" i="11"/>
  <c r="G336" i="11"/>
  <c r="F336" i="11"/>
  <c r="E336" i="11"/>
  <c r="D336" i="11"/>
  <c r="G335" i="11"/>
  <c r="F335" i="11"/>
  <c r="E335" i="11"/>
  <c r="D335" i="11"/>
  <c r="G334" i="11"/>
  <c r="F334" i="11"/>
  <c r="E334" i="11"/>
  <c r="D334" i="11"/>
  <c r="G333" i="11"/>
  <c r="F333" i="11"/>
  <c r="E333" i="11"/>
  <c r="D333" i="11"/>
  <c r="G332" i="11"/>
  <c r="F332" i="11"/>
  <c r="E332" i="11"/>
  <c r="D332" i="11"/>
  <c r="G331" i="11"/>
  <c r="F331" i="11"/>
  <c r="E331" i="11"/>
  <c r="D331" i="11"/>
  <c r="G330" i="11"/>
  <c r="F330" i="11"/>
  <c r="E330" i="11"/>
  <c r="D330" i="11"/>
  <c r="G329" i="11"/>
  <c r="F329" i="11"/>
  <c r="E329" i="11"/>
  <c r="D329" i="11"/>
  <c r="G328" i="11"/>
  <c r="F328" i="11"/>
  <c r="E328" i="11"/>
  <c r="D328" i="11"/>
  <c r="G327" i="11"/>
  <c r="F327" i="11"/>
  <c r="E327" i="11"/>
  <c r="D327" i="11"/>
  <c r="G326" i="11"/>
  <c r="F326" i="11"/>
  <c r="E326" i="11"/>
  <c r="D326" i="11"/>
  <c r="G325" i="11"/>
  <c r="F325" i="11"/>
  <c r="E325" i="11"/>
  <c r="D325" i="11"/>
  <c r="G324" i="11"/>
  <c r="F324" i="11"/>
  <c r="E324" i="11"/>
  <c r="D324" i="11"/>
  <c r="G323" i="11"/>
  <c r="F323" i="11"/>
  <c r="E323" i="11"/>
  <c r="D323" i="11"/>
  <c r="G322" i="11"/>
  <c r="F322" i="11"/>
  <c r="E322" i="11"/>
  <c r="D322" i="11"/>
  <c r="G321" i="11"/>
  <c r="F321" i="11"/>
  <c r="E321" i="11"/>
  <c r="D321" i="11"/>
  <c r="G320" i="11"/>
  <c r="F320" i="11"/>
  <c r="E320" i="11"/>
  <c r="D320" i="11"/>
  <c r="G319" i="11"/>
  <c r="F319" i="11"/>
  <c r="E319" i="11"/>
  <c r="D319" i="11"/>
  <c r="G318" i="11"/>
  <c r="F318" i="11"/>
  <c r="E318" i="11"/>
  <c r="D318" i="11"/>
  <c r="G317" i="11"/>
  <c r="F317" i="11"/>
  <c r="E317" i="11"/>
  <c r="D317" i="11"/>
  <c r="G316" i="11"/>
  <c r="F316" i="11"/>
  <c r="E316" i="11"/>
  <c r="D316" i="11"/>
  <c r="G315" i="11"/>
  <c r="F315" i="11"/>
  <c r="E315" i="11"/>
  <c r="D315" i="11"/>
  <c r="G314" i="11"/>
  <c r="F314" i="11"/>
  <c r="E314" i="11"/>
  <c r="D314" i="11"/>
  <c r="G313" i="11"/>
  <c r="F313" i="11"/>
  <c r="E313" i="11"/>
  <c r="D313" i="11"/>
  <c r="G312" i="11"/>
  <c r="F312" i="11"/>
  <c r="E312" i="11"/>
  <c r="D312" i="11"/>
  <c r="G311" i="11"/>
  <c r="F311" i="11"/>
  <c r="E311" i="11"/>
  <c r="D311" i="11"/>
  <c r="G310" i="11"/>
  <c r="F310" i="11"/>
  <c r="E310" i="11"/>
  <c r="D310" i="11"/>
  <c r="G309" i="11"/>
  <c r="F309" i="11"/>
  <c r="E309" i="11"/>
  <c r="D309" i="11"/>
  <c r="G308" i="11"/>
  <c r="F308" i="11"/>
  <c r="E308" i="11"/>
  <c r="D308" i="11"/>
  <c r="G307" i="11"/>
  <c r="F307" i="11"/>
  <c r="E307" i="11"/>
  <c r="D307" i="11"/>
  <c r="G306" i="11"/>
  <c r="F306" i="11"/>
  <c r="E306" i="11"/>
  <c r="D306" i="11"/>
  <c r="G305" i="11"/>
  <c r="F305" i="11"/>
  <c r="E305" i="11"/>
  <c r="D305" i="11"/>
  <c r="G304" i="11"/>
  <c r="F304" i="11"/>
  <c r="E304" i="11"/>
  <c r="D304" i="11"/>
  <c r="G303" i="11"/>
  <c r="F303" i="11"/>
  <c r="E303" i="11"/>
  <c r="D303" i="11"/>
  <c r="G302" i="11"/>
  <c r="F302" i="11"/>
  <c r="E302" i="11"/>
  <c r="D302" i="11"/>
  <c r="G301" i="11"/>
  <c r="F301" i="11"/>
  <c r="E301" i="11"/>
  <c r="D301" i="11"/>
  <c r="G300" i="11"/>
  <c r="F300" i="11"/>
  <c r="E300" i="11"/>
  <c r="D300" i="11"/>
  <c r="G299" i="11"/>
  <c r="F299" i="11"/>
  <c r="E299" i="11"/>
  <c r="D299" i="11"/>
  <c r="G298" i="11"/>
  <c r="F298" i="11"/>
  <c r="E298" i="11"/>
  <c r="D298" i="11"/>
  <c r="G297" i="11"/>
  <c r="F297" i="11"/>
  <c r="E297" i="11"/>
  <c r="D297" i="11"/>
  <c r="G296" i="11"/>
  <c r="F296" i="11"/>
  <c r="E296" i="11"/>
  <c r="D296" i="11"/>
  <c r="G295" i="11"/>
  <c r="F295" i="11"/>
  <c r="E295" i="11"/>
  <c r="D295" i="11"/>
  <c r="G294" i="11"/>
  <c r="F294" i="11"/>
  <c r="E294" i="11"/>
  <c r="D294" i="11"/>
  <c r="G293" i="11"/>
  <c r="F293" i="11"/>
  <c r="E293" i="11"/>
  <c r="D293" i="11"/>
  <c r="G292" i="11"/>
  <c r="F292" i="11"/>
  <c r="E292" i="11"/>
  <c r="D292" i="11"/>
  <c r="G291" i="11"/>
  <c r="F291" i="11"/>
  <c r="E291" i="11"/>
  <c r="D291" i="11"/>
  <c r="G290" i="11"/>
  <c r="F290" i="11"/>
  <c r="E290" i="11"/>
  <c r="D290" i="11"/>
  <c r="G289" i="11"/>
  <c r="F289" i="11"/>
  <c r="E289" i="11"/>
  <c r="D289" i="11"/>
  <c r="G288" i="11"/>
  <c r="F288" i="11"/>
  <c r="E288" i="11"/>
  <c r="D288" i="11"/>
  <c r="G287" i="11"/>
  <c r="F287" i="11"/>
  <c r="E287" i="11"/>
  <c r="D287" i="11"/>
  <c r="G286" i="11"/>
  <c r="F286" i="11"/>
  <c r="E286" i="11"/>
  <c r="D286" i="11"/>
  <c r="G285" i="11"/>
  <c r="F285" i="11"/>
  <c r="E285" i="11"/>
  <c r="D285" i="11"/>
  <c r="G284" i="11"/>
  <c r="F284" i="11"/>
  <c r="E284" i="11"/>
  <c r="D284" i="11"/>
  <c r="G283" i="11"/>
  <c r="F283" i="11"/>
  <c r="E283" i="11"/>
  <c r="D283" i="11"/>
  <c r="G282" i="11"/>
  <c r="F282" i="11"/>
  <c r="E282" i="11"/>
  <c r="D282" i="11"/>
  <c r="G281" i="11"/>
  <c r="F281" i="11"/>
  <c r="E281" i="11"/>
  <c r="D281" i="11"/>
  <c r="G280" i="11"/>
  <c r="F280" i="11"/>
  <c r="E280" i="11"/>
  <c r="D280" i="11"/>
  <c r="G279" i="11"/>
  <c r="F279" i="11"/>
  <c r="E279" i="11"/>
  <c r="D279" i="11"/>
  <c r="G278" i="11"/>
  <c r="F278" i="11"/>
  <c r="E278" i="11"/>
  <c r="D278" i="11"/>
  <c r="G277" i="11"/>
  <c r="F277" i="11"/>
  <c r="E277" i="11"/>
  <c r="D277" i="11"/>
  <c r="G276" i="11"/>
  <c r="F276" i="11"/>
  <c r="E276" i="11"/>
  <c r="D276" i="11"/>
  <c r="G275" i="11"/>
  <c r="F275" i="11"/>
  <c r="E275" i="11"/>
  <c r="D275" i="11"/>
  <c r="G274" i="11"/>
  <c r="F274" i="11"/>
  <c r="E274" i="11"/>
  <c r="D274" i="11"/>
  <c r="G273" i="11"/>
  <c r="F273" i="11"/>
  <c r="E273" i="11"/>
  <c r="D273" i="11"/>
  <c r="G272" i="11"/>
  <c r="F272" i="11"/>
  <c r="E272" i="11"/>
  <c r="D272" i="11"/>
  <c r="G271" i="11"/>
  <c r="F271" i="11"/>
  <c r="E271" i="11"/>
  <c r="D271" i="11"/>
  <c r="G270" i="11"/>
  <c r="F270" i="11"/>
  <c r="E270" i="11"/>
  <c r="D270" i="11"/>
  <c r="G269" i="11"/>
  <c r="F269" i="11"/>
  <c r="E269" i="11"/>
  <c r="D269" i="11"/>
  <c r="G268" i="11"/>
  <c r="F268" i="11"/>
  <c r="E268" i="11"/>
  <c r="D268" i="11"/>
  <c r="G267" i="11"/>
  <c r="F267" i="11"/>
  <c r="E267" i="11"/>
  <c r="D267" i="11"/>
  <c r="G266" i="11"/>
  <c r="F266" i="11"/>
  <c r="E266" i="11"/>
  <c r="D266" i="11"/>
  <c r="G265" i="11"/>
  <c r="F265" i="11"/>
  <c r="E265" i="11"/>
  <c r="D265" i="11"/>
  <c r="G264" i="11"/>
  <c r="F264" i="11"/>
  <c r="E264" i="11"/>
  <c r="D264" i="11"/>
  <c r="G263" i="11"/>
  <c r="F263" i="11"/>
  <c r="E263" i="11"/>
  <c r="D263" i="11"/>
  <c r="G262" i="11"/>
  <c r="F262" i="11"/>
  <c r="E262" i="11"/>
  <c r="D262" i="11"/>
  <c r="G261" i="11"/>
  <c r="F261" i="11"/>
  <c r="E261" i="11"/>
  <c r="D261" i="11"/>
  <c r="G260" i="11"/>
  <c r="F260" i="11"/>
  <c r="E260" i="11"/>
  <c r="D260" i="11"/>
  <c r="G259" i="11"/>
  <c r="F259" i="11"/>
  <c r="E259" i="11"/>
  <c r="D259" i="11"/>
  <c r="G258" i="11"/>
  <c r="F258" i="11"/>
  <c r="E258" i="11"/>
  <c r="D258" i="11"/>
  <c r="G257" i="11"/>
  <c r="F257" i="11"/>
  <c r="E257" i="11"/>
  <c r="D257" i="11"/>
  <c r="G256" i="11"/>
  <c r="F256" i="11"/>
  <c r="E256" i="11"/>
  <c r="D256" i="11"/>
  <c r="G255" i="11"/>
  <c r="F255" i="11"/>
  <c r="E255" i="11"/>
  <c r="D255" i="11"/>
  <c r="G254" i="11"/>
  <c r="F254" i="11"/>
  <c r="E254" i="11"/>
  <c r="D254" i="11"/>
  <c r="G253" i="11"/>
  <c r="F253" i="11"/>
  <c r="E253" i="11"/>
  <c r="D253" i="11"/>
  <c r="G252" i="11"/>
  <c r="F252" i="11"/>
  <c r="E252" i="11"/>
  <c r="D252" i="11"/>
  <c r="G251" i="11"/>
  <c r="F251" i="11"/>
  <c r="E251" i="11"/>
  <c r="D251" i="11"/>
  <c r="G250" i="11"/>
  <c r="F250" i="11"/>
  <c r="E250" i="11"/>
  <c r="D250" i="11"/>
  <c r="G249" i="11"/>
  <c r="F249" i="11"/>
  <c r="E249" i="11"/>
  <c r="D249" i="11"/>
  <c r="G248" i="11"/>
  <c r="F248" i="11"/>
  <c r="E248" i="11"/>
  <c r="D248" i="11"/>
  <c r="G247" i="11"/>
  <c r="F247" i="11"/>
  <c r="E247" i="11"/>
  <c r="D247" i="11"/>
  <c r="G246" i="11"/>
  <c r="F246" i="11"/>
  <c r="E246" i="11"/>
  <c r="D246" i="11"/>
  <c r="G245" i="11"/>
  <c r="F245" i="11"/>
  <c r="E245" i="11"/>
  <c r="D245" i="11"/>
  <c r="G244" i="11"/>
  <c r="F244" i="11"/>
  <c r="E244" i="11"/>
  <c r="D244" i="11"/>
  <c r="G243" i="11"/>
  <c r="F243" i="11"/>
  <c r="E243" i="11"/>
  <c r="D243" i="11"/>
  <c r="G242" i="11"/>
  <c r="F242" i="11"/>
  <c r="E242" i="11"/>
  <c r="D242" i="11"/>
  <c r="G241" i="11"/>
  <c r="F241" i="11"/>
  <c r="E241" i="11"/>
  <c r="D241" i="11"/>
  <c r="G240" i="11"/>
  <c r="F240" i="11"/>
  <c r="E240" i="11"/>
  <c r="D240" i="11"/>
  <c r="G239" i="11"/>
  <c r="F239" i="11"/>
  <c r="E239" i="11"/>
  <c r="D239" i="11"/>
  <c r="G238" i="11"/>
  <c r="F238" i="11"/>
  <c r="E238" i="11"/>
  <c r="D238" i="11"/>
  <c r="G237" i="11"/>
  <c r="F237" i="11"/>
  <c r="E237" i="11"/>
  <c r="D237" i="11"/>
  <c r="G236" i="11"/>
  <c r="F236" i="11"/>
  <c r="E236" i="11"/>
  <c r="D236" i="11"/>
  <c r="G235" i="11"/>
  <c r="F235" i="11"/>
  <c r="E235" i="11"/>
  <c r="D235" i="11"/>
  <c r="G234" i="11"/>
  <c r="F234" i="11"/>
  <c r="E234" i="11"/>
  <c r="D234" i="11"/>
  <c r="G233" i="11"/>
  <c r="F233" i="11"/>
  <c r="E233" i="11"/>
  <c r="D233" i="11"/>
  <c r="G232" i="11"/>
  <c r="F232" i="11"/>
  <c r="E232" i="11"/>
  <c r="D232" i="11"/>
  <c r="G231" i="11"/>
  <c r="F231" i="11"/>
  <c r="E231" i="11"/>
  <c r="D231" i="11"/>
  <c r="G230" i="11"/>
  <c r="F230" i="11"/>
  <c r="E230" i="11"/>
  <c r="D230" i="11"/>
  <c r="G229" i="11"/>
  <c r="F229" i="11"/>
  <c r="E229" i="11"/>
  <c r="D229" i="11"/>
  <c r="G228" i="11"/>
  <c r="F228" i="11"/>
  <c r="E228" i="11"/>
  <c r="D228" i="11"/>
  <c r="G227" i="11"/>
  <c r="F227" i="11"/>
  <c r="E227" i="11"/>
  <c r="D227" i="11"/>
  <c r="G226" i="11"/>
  <c r="F226" i="11"/>
  <c r="E226" i="11"/>
  <c r="D226" i="11"/>
  <c r="G225" i="11"/>
  <c r="F225" i="11"/>
  <c r="E225" i="11"/>
  <c r="D225" i="11"/>
  <c r="G224" i="11"/>
  <c r="F224" i="11"/>
  <c r="E224" i="11"/>
  <c r="D224" i="11"/>
  <c r="G223" i="11"/>
  <c r="F223" i="11"/>
  <c r="E223" i="11"/>
  <c r="D223" i="11"/>
  <c r="G222" i="11"/>
  <c r="F222" i="11"/>
  <c r="E222" i="11"/>
  <c r="D222" i="11"/>
  <c r="G221" i="11"/>
  <c r="F221" i="11"/>
  <c r="E221" i="11"/>
  <c r="D221" i="11"/>
  <c r="G220" i="11"/>
  <c r="F220" i="11"/>
  <c r="E220" i="11"/>
  <c r="D220" i="11"/>
  <c r="G219" i="11"/>
  <c r="F219" i="11"/>
  <c r="E219" i="11"/>
  <c r="D219" i="11"/>
  <c r="G218" i="11"/>
  <c r="F218" i="11"/>
  <c r="E218" i="11"/>
  <c r="D218" i="11"/>
  <c r="G217" i="11"/>
  <c r="F217" i="11"/>
  <c r="E217" i="11"/>
  <c r="D217" i="11"/>
  <c r="G216" i="11"/>
  <c r="F216" i="11"/>
  <c r="E216" i="11"/>
  <c r="D216" i="11"/>
  <c r="G215" i="11"/>
  <c r="F215" i="11"/>
  <c r="E215" i="11"/>
  <c r="D215" i="11"/>
  <c r="G214" i="11"/>
  <c r="F214" i="11"/>
  <c r="E214" i="11"/>
  <c r="D214" i="11"/>
  <c r="G213" i="11"/>
  <c r="F213" i="11"/>
  <c r="E213" i="11"/>
  <c r="D213" i="11"/>
  <c r="G212" i="11"/>
  <c r="F212" i="11"/>
  <c r="E212" i="11"/>
  <c r="D212" i="11"/>
  <c r="G211" i="11"/>
  <c r="F211" i="11"/>
  <c r="E211" i="11"/>
  <c r="D211" i="11"/>
  <c r="G210" i="11"/>
  <c r="F210" i="11"/>
  <c r="E210" i="11"/>
  <c r="D210" i="11"/>
  <c r="G209" i="11"/>
  <c r="F209" i="11"/>
  <c r="E209" i="11"/>
  <c r="D209" i="11"/>
  <c r="G208" i="11"/>
  <c r="F208" i="11"/>
  <c r="E208" i="11"/>
  <c r="D208" i="11"/>
  <c r="G207" i="11"/>
  <c r="F207" i="11"/>
  <c r="E207" i="11"/>
  <c r="D207" i="11"/>
  <c r="G206" i="11"/>
  <c r="F206" i="11"/>
  <c r="E206" i="11"/>
  <c r="D206" i="11"/>
  <c r="G205" i="11"/>
  <c r="F205" i="11"/>
  <c r="E205" i="11"/>
  <c r="D205" i="11"/>
  <c r="G204" i="11"/>
  <c r="F204" i="11"/>
  <c r="E204" i="11"/>
  <c r="D204" i="11"/>
  <c r="G203" i="11"/>
  <c r="F203" i="11"/>
  <c r="E203" i="11"/>
  <c r="D203" i="11"/>
  <c r="G202" i="11"/>
  <c r="F202" i="11"/>
  <c r="E202" i="11"/>
  <c r="D202" i="11"/>
  <c r="G201" i="11"/>
  <c r="F201" i="11"/>
  <c r="E201" i="11"/>
  <c r="D201" i="11"/>
  <c r="G200" i="11"/>
  <c r="F200" i="11"/>
  <c r="E200" i="11"/>
  <c r="D200" i="11"/>
  <c r="G199" i="11"/>
  <c r="F199" i="11"/>
  <c r="E199" i="11"/>
  <c r="D199" i="11"/>
  <c r="G198" i="11"/>
  <c r="F198" i="11"/>
  <c r="E198" i="11"/>
  <c r="D198" i="11"/>
  <c r="G197" i="11"/>
  <c r="F197" i="11"/>
  <c r="E197" i="11"/>
  <c r="D197" i="11"/>
  <c r="G196" i="11"/>
  <c r="F196" i="11"/>
  <c r="E196" i="11"/>
  <c r="D196" i="11"/>
  <c r="G195" i="11"/>
  <c r="F195" i="11"/>
  <c r="E195" i="11"/>
  <c r="D195" i="11"/>
  <c r="G194" i="11"/>
  <c r="F194" i="11"/>
  <c r="E194" i="11"/>
  <c r="D194" i="11"/>
  <c r="G193" i="11"/>
  <c r="F193" i="11"/>
  <c r="E193" i="11"/>
  <c r="D193" i="11"/>
  <c r="G192" i="11"/>
  <c r="F192" i="11"/>
  <c r="E192" i="11"/>
  <c r="D192" i="11"/>
  <c r="G191" i="11"/>
  <c r="F191" i="11"/>
  <c r="E191" i="11"/>
  <c r="D191" i="11"/>
  <c r="G190" i="11"/>
  <c r="F190" i="11"/>
  <c r="E190" i="11"/>
  <c r="D190" i="11"/>
  <c r="G189" i="11"/>
  <c r="F189" i="11"/>
  <c r="E189" i="11"/>
  <c r="D189" i="11"/>
  <c r="G188" i="11"/>
  <c r="F188" i="11"/>
  <c r="E188" i="11"/>
  <c r="D188" i="11"/>
  <c r="G187" i="11"/>
  <c r="F187" i="11"/>
  <c r="E187" i="11"/>
  <c r="D187" i="11"/>
  <c r="G186" i="11"/>
  <c r="F186" i="11"/>
  <c r="E186" i="11"/>
  <c r="D186" i="11"/>
  <c r="G185" i="11"/>
  <c r="F185" i="11"/>
  <c r="E185" i="11"/>
  <c r="D185" i="11"/>
  <c r="G184" i="11"/>
  <c r="F184" i="11"/>
  <c r="E184" i="11"/>
  <c r="D184" i="11"/>
  <c r="G183" i="11"/>
  <c r="F183" i="11"/>
  <c r="E183" i="11"/>
  <c r="D183" i="11"/>
  <c r="G182" i="11"/>
  <c r="F182" i="11"/>
  <c r="E182" i="11"/>
  <c r="D182" i="11"/>
  <c r="G181" i="11"/>
  <c r="F181" i="11"/>
  <c r="E181" i="11"/>
  <c r="D181" i="11"/>
  <c r="G180" i="11"/>
  <c r="F180" i="11"/>
  <c r="E180" i="11"/>
  <c r="D180" i="11"/>
  <c r="G179" i="11"/>
  <c r="F179" i="11"/>
  <c r="E179" i="11"/>
  <c r="D179" i="11"/>
  <c r="G178" i="11"/>
  <c r="F178" i="11"/>
  <c r="E178" i="11"/>
  <c r="D178" i="11"/>
  <c r="G177" i="11"/>
  <c r="F177" i="11"/>
  <c r="E177" i="11"/>
  <c r="D177" i="11"/>
  <c r="G176" i="11"/>
  <c r="F176" i="11"/>
  <c r="E176" i="11"/>
  <c r="D176" i="11"/>
  <c r="G175" i="11"/>
  <c r="F175" i="11"/>
  <c r="E175" i="11"/>
  <c r="D175" i="11"/>
  <c r="G174" i="11"/>
  <c r="F174" i="11"/>
  <c r="E174" i="11"/>
  <c r="D174" i="11"/>
  <c r="G173" i="11"/>
  <c r="F173" i="11"/>
  <c r="E173" i="11"/>
  <c r="D173" i="11"/>
  <c r="G172" i="11"/>
  <c r="F172" i="11"/>
  <c r="E172" i="11"/>
  <c r="D172" i="11"/>
  <c r="G171" i="11"/>
  <c r="F171" i="11"/>
  <c r="E171" i="11"/>
  <c r="D171" i="11"/>
  <c r="G170" i="11"/>
  <c r="F170" i="11"/>
  <c r="E170" i="11"/>
  <c r="D170" i="11"/>
  <c r="G169" i="11"/>
  <c r="F169" i="11"/>
  <c r="E169" i="11"/>
  <c r="D169" i="11"/>
  <c r="G168" i="11"/>
  <c r="F168" i="11"/>
  <c r="E168" i="11"/>
  <c r="D168" i="11"/>
  <c r="G167" i="11"/>
  <c r="F167" i="11"/>
  <c r="E167" i="11"/>
  <c r="D167" i="11"/>
  <c r="G166" i="11"/>
  <c r="F166" i="11"/>
  <c r="E166" i="11"/>
  <c r="D166" i="11"/>
  <c r="G165" i="11"/>
  <c r="F165" i="11"/>
  <c r="E165" i="11"/>
  <c r="D165" i="11"/>
  <c r="G164" i="11"/>
  <c r="F164" i="11"/>
  <c r="E164" i="11"/>
  <c r="D164" i="11"/>
  <c r="G163" i="11"/>
  <c r="F163" i="11"/>
  <c r="E163" i="11"/>
  <c r="D163" i="11"/>
  <c r="G162" i="11"/>
  <c r="F162" i="11"/>
  <c r="E162" i="11"/>
  <c r="D162" i="11"/>
  <c r="G161" i="11"/>
  <c r="F161" i="11"/>
  <c r="E161" i="11"/>
  <c r="D161" i="11"/>
  <c r="G160" i="11"/>
  <c r="F160" i="11"/>
  <c r="E160" i="11"/>
  <c r="D160" i="11"/>
  <c r="G159" i="11"/>
  <c r="F159" i="11"/>
  <c r="E159" i="11"/>
  <c r="D159" i="11"/>
  <c r="G158" i="11"/>
  <c r="F158" i="11"/>
  <c r="E158" i="11"/>
  <c r="D158" i="11"/>
  <c r="G157" i="11"/>
  <c r="F157" i="11"/>
  <c r="E157" i="11"/>
  <c r="D157" i="11"/>
  <c r="G156" i="11"/>
  <c r="F156" i="11"/>
  <c r="E156" i="11"/>
  <c r="D156" i="11"/>
  <c r="G155" i="11"/>
  <c r="F155" i="11"/>
  <c r="E155" i="11"/>
  <c r="D155" i="11"/>
  <c r="G154" i="11"/>
  <c r="F154" i="11"/>
  <c r="E154" i="11"/>
  <c r="D154" i="11"/>
  <c r="G153" i="11"/>
  <c r="F153" i="11"/>
  <c r="E153" i="11"/>
  <c r="D153" i="11"/>
  <c r="G152" i="11"/>
  <c r="F152" i="11"/>
  <c r="E152" i="11"/>
  <c r="D152" i="11"/>
  <c r="G151" i="11"/>
  <c r="F151" i="11"/>
  <c r="E151" i="11"/>
  <c r="D151" i="11"/>
  <c r="G150" i="11"/>
  <c r="F150" i="11"/>
  <c r="E150" i="11"/>
  <c r="D150" i="11"/>
  <c r="G149" i="11"/>
  <c r="F149" i="11"/>
  <c r="E149" i="11"/>
  <c r="D149" i="11"/>
  <c r="G148" i="11"/>
  <c r="F148" i="11"/>
  <c r="E148" i="11"/>
  <c r="D148" i="11"/>
  <c r="G147" i="11"/>
  <c r="F147" i="11"/>
  <c r="E147" i="11"/>
  <c r="D147" i="11"/>
  <c r="G146" i="11"/>
  <c r="F146" i="11"/>
  <c r="E146" i="11"/>
  <c r="D146" i="11"/>
  <c r="G145" i="11"/>
  <c r="F145" i="11"/>
  <c r="E145" i="11"/>
  <c r="D145" i="11"/>
  <c r="G144" i="11"/>
  <c r="F144" i="11"/>
  <c r="E144" i="11"/>
  <c r="D144" i="11"/>
  <c r="G143" i="11"/>
  <c r="F143" i="11"/>
  <c r="E143" i="11"/>
  <c r="D143" i="11"/>
  <c r="G142" i="11"/>
  <c r="F142" i="11"/>
  <c r="E142" i="11"/>
  <c r="D142" i="11"/>
  <c r="G141" i="11"/>
  <c r="F141" i="11"/>
  <c r="E141" i="11"/>
  <c r="D141" i="11"/>
  <c r="G140" i="11"/>
  <c r="F140" i="11"/>
  <c r="E140" i="11"/>
  <c r="D140" i="11"/>
  <c r="G139" i="11"/>
  <c r="F139" i="11"/>
  <c r="E139" i="11"/>
  <c r="D139" i="11"/>
  <c r="G138" i="11"/>
  <c r="F138" i="11"/>
  <c r="E138" i="11"/>
  <c r="D138" i="11"/>
  <c r="G137" i="11"/>
  <c r="F137" i="11"/>
  <c r="E137" i="11"/>
  <c r="D137" i="11"/>
  <c r="G136" i="11"/>
  <c r="F136" i="11"/>
  <c r="E136" i="11"/>
  <c r="D136" i="11"/>
  <c r="G135" i="11"/>
  <c r="F135" i="11"/>
  <c r="E135" i="11"/>
  <c r="D135" i="11"/>
  <c r="G134" i="11"/>
  <c r="F134" i="11"/>
  <c r="E134" i="11"/>
  <c r="D134" i="11"/>
  <c r="G133" i="11"/>
  <c r="F133" i="11"/>
  <c r="E133" i="11"/>
  <c r="D133" i="11"/>
  <c r="G132" i="11"/>
  <c r="F132" i="11"/>
  <c r="E132" i="11"/>
  <c r="D132" i="11"/>
  <c r="G131" i="11"/>
  <c r="F131" i="11"/>
  <c r="E131" i="11"/>
  <c r="D131" i="11"/>
  <c r="G130" i="11"/>
  <c r="F130" i="11"/>
  <c r="E130" i="11"/>
  <c r="D130" i="11"/>
  <c r="G129" i="11"/>
  <c r="F129" i="11"/>
  <c r="E129" i="11"/>
  <c r="D129" i="11"/>
  <c r="G128" i="11"/>
  <c r="F128" i="11"/>
  <c r="E128" i="11"/>
  <c r="D128" i="11"/>
  <c r="G127" i="11"/>
  <c r="F127" i="11"/>
  <c r="E127" i="11"/>
  <c r="D127" i="11"/>
  <c r="G126" i="11"/>
  <c r="F126" i="11"/>
  <c r="E126" i="11"/>
  <c r="D126" i="11"/>
  <c r="G125" i="11"/>
  <c r="F125" i="11"/>
  <c r="E125" i="11"/>
  <c r="D125" i="11"/>
  <c r="G124" i="11"/>
  <c r="F124" i="11"/>
  <c r="E124" i="11"/>
  <c r="D124" i="11"/>
  <c r="G123" i="11"/>
  <c r="F123" i="11"/>
  <c r="E123" i="11"/>
  <c r="D123" i="11"/>
  <c r="G122" i="11"/>
  <c r="F122" i="11"/>
  <c r="E122" i="11"/>
  <c r="D122" i="11"/>
  <c r="G121" i="11"/>
  <c r="F121" i="11"/>
  <c r="E121" i="11"/>
  <c r="D121" i="11"/>
  <c r="G120" i="11"/>
  <c r="F120" i="11"/>
  <c r="E120" i="11"/>
  <c r="D120" i="11"/>
  <c r="G119" i="11"/>
  <c r="F119" i="11"/>
  <c r="E119" i="11"/>
  <c r="D119" i="11"/>
  <c r="G118" i="11"/>
  <c r="F118" i="11"/>
  <c r="E118" i="11"/>
  <c r="D118" i="11"/>
  <c r="G117" i="11"/>
  <c r="F117" i="11"/>
  <c r="E117" i="11"/>
  <c r="D117" i="11"/>
  <c r="G116" i="11"/>
  <c r="F116" i="11"/>
  <c r="E116" i="11"/>
  <c r="D116" i="11"/>
  <c r="G115" i="11"/>
  <c r="F115" i="11"/>
  <c r="E115" i="11"/>
  <c r="D115" i="11"/>
  <c r="G114" i="11"/>
  <c r="F114" i="11"/>
  <c r="E114" i="11"/>
  <c r="D114" i="11"/>
  <c r="G113" i="11"/>
  <c r="F113" i="11"/>
  <c r="E113" i="11"/>
  <c r="D113" i="11"/>
  <c r="G112" i="11"/>
  <c r="F112" i="11"/>
  <c r="E112" i="11"/>
  <c r="D112" i="11"/>
  <c r="G111" i="11"/>
  <c r="F111" i="11"/>
  <c r="E111" i="11"/>
  <c r="D111" i="11"/>
  <c r="G110" i="11"/>
  <c r="F110" i="11"/>
  <c r="E110" i="11"/>
  <c r="D110" i="11"/>
  <c r="G109" i="11"/>
  <c r="F109" i="11"/>
  <c r="E109" i="11"/>
  <c r="D109" i="11"/>
  <c r="G108" i="11"/>
  <c r="F108" i="11"/>
  <c r="E108" i="11"/>
  <c r="D108" i="11"/>
  <c r="G107" i="11"/>
  <c r="F107" i="11"/>
  <c r="E107" i="11"/>
  <c r="D107" i="11"/>
  <c r="G106" i="11"/>
  <c r="F106" i="11"/>
  <c r="E106" i="11"/>
  <c r="D106" i="11"/>
  <c r="G105" i="11"/>
  <c r="F105" i="11"/>
  <c r="E105" i="11"/>
  <c r="D105" i="11"/>
  <c r="G104" i="11"/>
  <c r="F104" i="11"/>
  <c r="E104" i="11"/>
  <c r="D104" i="11"/>
  <c r="G103" i="11"/>
  <c r="F103" i="11"/>
  <c r="E103" i="11"/>
  <c r="D103" i="11"/>
  <c r="G102" i="11"/>
  <c r="F102" i="11"/>
  <c r="E102" i="11"/>
  <c r="D102" i="11"/>
  <c r="G101" i="11"/>
  <c r="F101" i="11"/>
  <c r="E101" i="11"/>
  <c r="D101" i="11"/>
  <c r="G100" i="11"/>
  <c r="F100" i="11"/>
  <c r="E100" i="11"/>
  <c r="D100" i="11"/>
  <c r="G99" i="11"/>
  <c r="F99" i="11"/>
  <c r="E99" i="11"/>
  <c r="D99" i="11"/>
  <c r="G98" i="11"/>
  <c r="F98" i="11"/>
  <c r="E98" i="11"/>
  <c r="D98" i="11"/>
  <c r="G97" i="11"/>
  <c r="F97" i="11"/>
  <c r="E97" i="11"/>
  <c r="D97" i="11"/>
  <c r="G96" i="11"/>
  <c r="F96" i="11"/>
  <c r="E96" i="11"/>
  <c r="D96" i="11"/>
  <c r="G95" i="11"/>
  <c r="F95" i="11"/>
  <c r="E95" i="11"/>
  <c r="D95" i="11"/>
  <c r="G94" i="11"/>
  <c r="F94" i="11"/>
  <c r="E94" i="11"/>
  <c r="D94" i="11"/>
  <c r="G93" i="11"/>
  <c r="F93" i="11"/>
  <c r="E93" i="11"/>
  <c r="D93" i="11"/>
  <c r="G92" i="11"/>
  <c r="F92" i="11"/>
  <c r="E92" i="11"/>
  <c r="D92" i="11"/>
  <c r="G91" i="11"/>
  <c r="F91" i="11"/>
  <c r="E91" i="11"/>
  <c r="D91" i="11"/>
  <c r="G90" i="11"/>
  <c r="F90" i="11"/>
  <c r="E90" i="11"/>
  <c r="D90" i="11"/>
  <c r="G89" i="11"/>
  <c r="F89" i="11"/>
  <c r="E89" i="11"/>
  <c r="D89" i="11"/>
  <c r="G88" i="11"/>
  <c r="F88" i="11"/>
  <c r="E88" i="11"/>
  <c r="D88" i="11"/>
  <c r="G87" i="11"/>
  <c r="F87" i="11"/>
  <c r="E87" i="11"/>
  <c r="D87" i="11"/>
  <c r="G86" i="11"/>
  <c r="F86" i="11"/>
  <c r="E86" i="11"/>
  <c r="D86" i="11"/>
  <c r="G85" i="11"/>
  <c r="F85" i="11"/>
  <c r="E85" i="11"/>
  <c r="D85" i="11"/>
  <c r="G84" i="11"/>
  <c r="F84" i="11"/>
  <c r="E84" i="11"/>
  <c r="D84" i="11"/>
  <c r="G83" i="11"/>
  <c r="F83" i="11"/>
  <c r="E83" i="11"/>
  <c r="D83" i="11"/>
  <c r="G82" i="11"/>
  <c r="F82" i="11"/>
  <c r="E82" i="11"/>
  <c r="D82" i="11"/>
  <c r="G81" i="11"/>
  <c r="F81" i="11"/>
  <c r="E81" i="11"/>
  <c r="D81" i="11"/>
  <c r="G80" i="11"/>
  <c r="F80" i="11"/>
  <c r="E80" i="11"/>
  <c r="D80" i="11"/>
  <c r="G79" i="11"/>
  <c r="F79" i="11"/>
  <c r="E79" i="11"/>
  <c r="D79" i="11"/>
  <c r="G78" i="11"/>
  <c r="F78" i="11"/>
  <c r="E78" i="11"/>
  <c r="D78" i="11"/>
  <c r="G77" i="11"/>
  <c r="F77" i="11"/>
  <c r="E77" i="11"/>
  <c r="D77" i="11"/>
  <c r="G76" i="11"/>
  <c r="F76" i="11"/>
  <c r="E76" i="11"/>
  <c r="D76" i="11"/>
  <c r="G75" i="11"/>
  <c r="F75" i="11"/>
  <c r="E75" i="11"/>
  <c r="D75" i="11"/>
  <c r="G74" i="11"/>
  <c r="F74" i="11"/>
  <c r="E74" i="11"/>
  <c r="D74" i="11"/>
  <c r="G73" i="11"/>
  <c r="F73" i="11"/>
  <c r="E73" i="11"/>
  <c r="D73" i="11"/>
  <c r="G72" i="11"/>
  <c r="F72" i="11"/>
  <c r="E72" i="11"/>
  <c r="D72" i="11"/>
  <c r="G71" i="11"/>
  <c r="F71" i="11"/>
  <c r="E71" i="11"/>
  <c r="D71" i="11"/>
  <c r="G70" i="11"/>
  <c r="F70" i="11"/>
  <c r="E70" i="11"/>
  <c r="D70" i="11"/>
  <c r="G69" i="11"/>
  <c r="F69" i="11"/>
  <c r="E69" i="11"/>
  <c r="D69" i="11"/>
  <c r="G68" i="11"/>
  <c r="F68" i="11"/>
  <c r="E68" i="11"/>
  <c r="D68" i="11"/>
  <c r="G67" i="11"/>
  <c r="F67" i="11"/>
  <c r="E67" i="11"/>
  <c r="D67" i="11"/>
  <c r="G66" i="11"/>
  <c r="F66" i="11"/>
  <c r="E66" i="11"/>
  <c r="D66" i="11"/>
  <c r="G65" i="11"/>
  <c r="F65" i="11"/>
  <c r="E65" i="11"/>
  <c r="D65" i="11"/>
  <c r="G64" i="11"/>
  <c r="F64" i="11"/>
  <c r="E64" i="11"/>
  <c r="D64" i="11"/>
  <c r="G63" i="11"/>
  <c r="F63" i="11"/>
  <c r="E63" i="11"/>
  <c r="D63" i="11"/>
  <c r="G62" i="11"/>
  <c r="F62" i="11"/>
  <c r="E62" i="11"/>
  <c r="D62" i="11"/>
  <c r="G61" i="11"/>
  <c r="F61" i="11"/>
  <c r="E61" i="11"/>
  <c r="D61" i="11"/>
  <c r="G60" i="11"/>
  <c r="F60" i="11"/>
  <c r="E60" i="11"/>
  <c r="D60" i="11"/>
  <c r="G59" i="11"/>
  <c r="F59" i="11"/>
  <c r="E59" i="11"/>
  <c r="D59" i="11"/>
  <c r="G58" i="11"/>
  <c r="F58" i="11"/>
  <c r="E58" i="11"/>
  <c r="D58" i="11"/>
  <c r="G57" i="11"/>
  <c r="F57" i="11"/>
  <c r="E57" i="11"/>
  <c r="D57" i="11"/>
  <c r="G56" i="11"/>
  <c r="F56" i="11"/>
  <c r="E56" i="11"/>
  <c r="D56" i="11"/>
  <c r="G55" i="11"/>
  <c r="F55" i="11"/>
  <c r="E55" i="11"/>
  <c r="D55" i="11"/>
  <c r="G54" i="11"/>
  <c r="F54" i="11"/>
  <c r="E54" i="11"/>
  <c r="D54" i="11"/>
  <c r="G53" i="11"/>
  <c r="F53" i="11"/>
  <c r="E53" i="11"/>
  <c r="D53" i="11"/>
  <c r="G52" i="11"/>
  <c r="F52" i="11"/>
  <c r="E52" i="11"/>
  <c r="D52" i="11"/>
  <c r="G51" i="11"/>
  <c r="F51" i="11"/>
  <c r="E51" i="11"/>
  <c r="D51" i="11"/>
  <c r="G50" i="11"/>
  <c r="F50" i="11"/>
  <c r="E50" i="11"/>
  <c r="D50" i="11"/>
  <c r="G49" i="11"/>
  <c r="F49" i="11"/>
  <c r="E49" i="11"/>
  <c r="D49" i="11"/>
  <c r="G48" i="11"/>
  <c r="F48" i="11"/>
  <c r="E48" i="11"/>
  <c r="D48" i="11"/>
  <c r="G47" i="11"/>
  <c r="F47" i="11"/>
  <c r="E47" i="11"/>
  <c r="D47" i="11"/>
  <c r="G46" i="11"/>
  <c r="F46" i="11"/>
  <c r="E46" i="11"/>
  <c r="D46" i="11"/>
  <c r="G45" i="11"/>
  <c r="F45" i="11"/>
  <c r="E45" i="11"/>
  <c r="D45" i="11"/>
  <c r="G44" i="11"/>
  <c r="F44" i="11"/>
  <c r="E44" i="11"/>
  <c r="D44" i="11"/>
  <c r="G43" i="11"/>
  <c r="F43" i="11"/>
  <c r="E43" i="11"/>
  <c r="D43" i="11"/>
  <c r="G42" i="11"/>
  <c r="F42" i="11"/>
  <c r="E42" i="11"/>
  <c r="D42" i="11"/>
  <c r="G41" i="11"/>
  <c r="F41" i="11"/>
  <c r="E41" i="11"/>
  <c r="D41" i="11"/>
  <c r="G40" i="11"/>
  <c r="F40" i="11"/>
  <c r="E40" i="11"/>
  <c r="D40" i="11"/>
  <c r="G39" i="11"/>
  <c r="F39" i="11"/>
  <c r="E39" i="11"/>
  <c r="D39" i="11"/>
  <c r="G38" i="11"/>
  <c r="F38" i="11"/>
  <c r="E38" i="11"/>
  <c r="D38" i="11"/>
  <c r="G37" i="11"/>
  <c r="F37" i="11"/>
  <c r="E37" i="11"/>
  <c r="D37" i="11"/>
  <c r="G36" i="11"/>
  <c r="F36" i="11"/>
  <c r="E36" i="11"/>
  <c r="D36" i="11"/>
  <c r="G35" i="11"/>
  <c r="F35" i="11"/>
  <c r="E35" i="11"/>
  <c r="D35" i="11"/>
  <c r="G34" i="11"/>
  <c r="F34" i="11"/>
  <c r="E34" i="11"/>
  <c r="D34" i="11"/>
  <c r="G33" i="11"/>
  <c r="F33" i="11"/>
  <c r="E33" i="11"/>
  <c r="D33" i="11"/>
  <c r="G32" i="11"/>
  <c r="F32" i="11"/>
  <c r="E32" i="11"/>
  <c r="D32" i="11"/>
  <c r="G31" i="11"/>
  <c r="F31" i="11"/>
  <c r="E31" i="11"/>
  <c r="D31" i="11"/>
  <c r="G30" i="11"/>
  <c r="F30" i="11"/>
  <c r="E30" i="11"/>
  <c r="D30" i="11"/>
  <c r="G29" i="11"/>
  <c r="F29" i="11"/>
  <c r="E29" i="11"/>
  <c r="D29" i="11"/>
  <c r="G28" i="11"/>
  <c r="F28" i="11"/>
  <c r="E28" i="11"/>
  <c r="D28" i="11"/>
  <c r="G27" i="11"/>
  <c r="F27" i="11"/>
  <c r="E27" i="11"/>
  <c r="D27" i="11"/>
  <c r="G26" i="11"/>
  <c r="F26" i="11"/>
  <c r="E26" i="11"/>
  <c r="D26" i="11"/>
  <c r="G25" i="11"/>
  <c r="F25" i="11"/>
  <c r="E25" i="11"/>
  <c r="D25" i="11"/>
  <c r="G24" i="11"/>
  <c r="F24" i="11"/>
  <c r="E24" i="11"/>
  <c r="D24" i="11"/>
  <c r="G23" i="11"/>
  <c r="F23" i="11"/>
  <c r="E23" i="11"/>
  <c r="D23" i="11"/>
  <c r="G22" i="11"/>
  <c r="F22" i="11"/>
  <c r="E22" i="11"/>
  <c r="D22" i="11"/>
  <c r="G21" i="11"/>
  <c r="F21" i="11"/>
  <c r="E21" i="11"/>
  <c r="D21" i="11"/>
  <c r="G20" i="11"/>
  <c r="F20" i="11"/>
  <c r="E20" i="11"/>
  <c r="D20" i="11"/>
  <c r="G19" i="11"/>
  <c r="F19" i="11"/>
  <c r="E19" i="11"/>
  <c r="D19" i="11"/>
  <c r="G18" i="11"/>
  <c r="F18" i="11"/>
  <c r="E18" i="11"/>
  <c r="D18" i="11"/>
  <c r="G17" i="11"/>
  <c r="F17" i="11"/>
  <c r="E17" i="11"/>
  <c r="D17" i="11"/>
  <c r="G16" i="11"/>
  <c r="F16" i="11"/>
  <c r="E16" i="11"/>
  <c r="D16" i="11"/>
  <c r="G15" i="11"/>
  <c r="F15" i="11"/>
  <c r="E15" i="11"/>
  <c r="D15" i="11"/>
  <c r="G14" i="11"/>
  <c r="F14" i="11"/>
  <c r="E14" i="11"/>
  <c r="D14" i="11"/>
  <c r="G13" i="11"/>
  <c r="F13" i="11"/>
  <c r="E13" i="11"/>
  <c r="D13" i="11"/>
  <c r="G12" i="11"/>
  <c r="F12" i="11"/>
  <c r="E12" i="11"/>
  <c r="D12" i="11"/>
  <c r="G11" i="11"/>
  <c r="F11" i="11"/>
  <c r="E11" i="11"/>
  <c r="D11" i="11"/>
  <c r="G10" i="11"/>
  <c r="F10" i="11"/>
  <c r="E10" i="11"/>
  <c r="D10" i="11"/>
  <c r="G9" i="11"/>
  <c r="F9" i="11"/>
  <c r="E9" i="11"/>
  <c r="D9" i="11"/>
  <c r="G8" i="11"/>
  <c r="F8" i="11"/>
  <c r="E8" i="11"/>
  <c r="D8" i="11"/>
  <c r="G7" i="11"/>
  <c r="F7" i="11"/>
  <c r="E7" i="11"/>
  <c r="D7" i="11"/>
  <c r="G6" i="11"/>
  <c r="F6" i="11"/>
  <c r="E6" i="11"/>
  <c r="D6" i="11"/>
  <c r="F5" i="11"/>
  <c r="D5" i="11"/>
  <c r="G5" i="11"/>
  <c r="E5" i="11"/>
  <c r="G2" i="11"/>
  <c r="F2" i="11"/>
  <c r="E2" i="11"/>
  <c r="D2" i="11"/>
  <c r="G535" i="9"/>
  <c r="C31" i="5"/>
  <c r="C26" i="5"/>
  <c r="C28" i="5"/>
  <c r="C17" i="5"/>
  <c r="C20" i="5"/>
  <c r="A124" i="5"/>
  <c r="A105" i="5"/>
  <c r="A104" i="5"/>
  <c r="A78" i="5"/>
  <c r="A77" i="5"/>
  <c r="B38" i="5"/>
  <c r="C25" i="5"/>
  <c r="C22" i="5"/>
  <c r="C21" i="5"/>
  <c r="B16" i="5"/>
  <c r="B11" i="5"/>
  <c r="B9" i="5"/>
  <c r="B7" i="5"/>
  <c r="B5" i="5"/>
  <c r="B3" i="5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2" i="9"/>
  <c r="F552" i="9"/>
  <c r="E552" i="9"/>
  <c r="D552" i="9"/>
  <c r="G551" i="9"/>
  <c r="F551" i="9"/>
  <c r="E551" i="9"/>
  <c r="D551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7" i="9"/>
  <c r="F537" i="9"/>
  <c r="E537" i="9"/>
  <c r="D537" i="9"/>
  <c r="G536" i="9"/>
  <c r="F536" i="9"/>
  <c r="E536" i="9"/>
  <c r="D536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7" i="9"/>
  <c r="F467" i="9"/>
  <c r="E467" i="9"/>
  <c r="D467" i="9"/>
  <c r="G466" i="9"/>
  <c r="F466" i="9"/>
  <c r="E466" i="9"/>
  <c r="D466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4" i="9"/>
  <c r="F424" i="9"/>
  <c r="E424" i="9"/>
  <c r="D424" i="9"/>
  <c r="G421" i="9"/>
  <c r="F421" i="9"/>
  <c r="E421" i="9"/>
  <c r="D421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2" i="9"/>
  <c r="F382" i="9"/>
  <c r="E382" i="9"/>
  <c r="D382" i="9"/>
  <c r="G381" i="9"/>
  <c r="F381" i="9"/>
  <c r="E381" i="9"/>
  <c r="D381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4" i="9"/>
  <c r="F364" i="9"/>
  <c r="E364" i="9"/>
  <c r="D364" i="9"/>
  <c r="G363" i="9"/>
  <c r="F363" i="9"/>
  <c r="E363" i="9"/>
  <c r="D363" i="9"/>
  <c r="G361" i="9"/>
  <c r="F361" i="9"/>
  <c r="E361" i="9"/>
  <c r="D361" i="9"/>
  <c r="G360" i="9"/>
  <c r="F360" i="9"/>
  <c r="E360" i="9"/>
  <c r="D360" i="9"/>
  <c r="G359" i="9"/>
  <c r="F359" i="9"/>
  <c r="D359" i="9"/>
  <c r="G357" i="9"/>
  <c r="F357" i="9"/>
  <c r="E357" i="9"/>
  <c r="D357" i="9"/>
  <c r="G356" i="9"/>
  <c r="F356" i="9"/>
  <c r="E356" i="9"/>
  <c r="D356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49" i="9"/>
  <c r="F349" i="9"/>
  <c r="E349" i="9"/>
  <c r="D349" i="9"/>
  <c r="G348" i="9"/>
  <c r="F348" i="9"/>
  <c r="E348" i="9"/>
  <c r="D348" i="9"/>
  <c r="G346" i="9"/>
  <c r="F346" i="9"/>
  <c r="E346" i="9"/>
  <c r="D346" i="9"/>
  <c r="G345" i="9"/>
  <c r="F345" i="9"/>
  <c r="E345" i="9"/>
  <c r="D345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8" i="9"/>
  <c r="F338" i="9"/>
  <c r="E338" i="9"/>
  <c r="D338" i="9"/>
  <c r="G337" i="9"/>
  <c r="F337" i="9"/>
  <c r="E337" i="9"/>
  <c r="D337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J309" i="9"/>
  <c r="I309" i="9"/>
  <c r="H309" i="9"/>
  <c r="G287" i="9"/>
  <c r="F287" i="9"/>
  <c r="E287" i="9"/>
  <c r="D287" i="9"/>
  <c r="J308" i="9"/>
  <c r="I308" i="9"/>
  <c r="H308" i="9"/>
  <c r="G286" i="9"/>
  <c r="F286" i="9"/>
  <c r="E286" i="9"/>
  <c r="D286" i="9"/>
  <c r="J307" i="9"/>
  <c r="I307" i="9"/>
  <c r="H307" i="9"/>
  <c r="G285" i="9"/>
  <c r="F285" i="9"/>
  <c r="E285" i="9"/>
  <c r="D285" i="9"/>
  <c r="J306" i="9"/>
  <c r="I306" i="9"/>
  <c r="L306" i="9"/>
  <c r="H306" i="9"/>
  <c r="G284" i="9"/>
  <c r="F284" i="9"/>
  <c r="E284" i="9"/>
  <c r="D284" i="9"/>
  <c r="J305" i="9"/>
  <c r="I305" i="9"/>
  <c r="H305" i="9"/>
  <c r="G283" i="9"/>
  <c r="F283" i="9"/>
  <c r="E283" i="9"/>
  <c r="D283" i="9"/>
  <c r="J304" i="9"/>
  <c r="I304" i="9"/>
  <c r="H304" i="9"/>
  <c r="G282" i="9"/>
  <c r="F282" i="9"/>
  <c r="E282" i="9"/>
  <c r="D282" i="9"/>
  <c r="J303" i="9"/>
  <c r="I303" i="9"/>
  <c r="H303" i="9"/>
  <c r="G281" i="9"/>
  <c r="F281" i="9"/>
  <c r="E281" i="9"/>
  <c r="D281" i="9"/>
  <c r="J302" i="9"/>
  <c r="I302" i="9"/>
  <c r="H302" i="9"/>
  <c r="G280" i="9"/>
  <c r="F280" i="9"/>
  <c r="E280" i="9"/>
  <c r="D280" i="9"/>
  <c r="J301" i="9"/>
  <c r="I301" i="9"/>
  <c r="L301" i="9"/>
  <c r="H301" i="9"/>
  <c r="G279" i="9"/>
  <c r="F279" i="9"/>
  <c r="E279" i="9"/>
  <c r="D279" i="9"/>
  <c r="J300" i="9"/>
  <c r="I300" i="9"/>
  <c r="H300" i="9"/>
  <c r="G278" i="9"/>
  <c r="F278" i="9"/>
  <c r="E278" i="9"/>
  <c r="D278" i="9"/>
  <c r="J299" i="9"/>
  <c r="I299" i="9"/>
  <c r="H299" i="9"/>
  <c r="G277" i="9"/>
  <c r="F277" i="9"/>
  <c r="E277" i="9"/>
  <c r="D277" i="9"/>
  <c r="J298" i="9"/>
  <c r="I298" i="9"/>
  <c r="L298" i="9"/>
  <c r="H298" i="9"/>
  <c r="G276" i="9"/>
  <c r="F276" i="9"/>
  <c r="E276" i="9"/>
  <c r="D276" i="9"/>
  <c r="J297" i="9"/>
  <c r="I297" i="9"/>
  <c r="L297" i="9"/>
  <c r="H297" i="9"/>
  <c r="G275" i="9"/>
  <c r="F275" i="9"/>
  <c r="E275" i="9"/>
  <c r="D275" i="9"/>
  <c r="J296" i="9"/>
  <c r="I296" i="9"/>
  <c r="H296" i="9"/>
  <c r="G274" i="9"/>
  <c r="F274" i="9"/>
  <c r="E274" i="9"/>
  <c r="D274" i="9"/>
  <c r="J295" i="9"/>
  <c r="I295" i="9"/>
  <c r="L295" i="9"/>
  <c r="H295" i="9"/>
  <c r="G273" i="9"/>
  <c r="F273" i="9"/>
  <c r="E273" i="9"/>
  <c r="D273" i="9"/>
  <c r="J294" i="9"/>
  <c r="I294" i="9"/>
  <c r="H294" i="9"/>
  <c r="G272" i="9"/>
  <c r="F272" i="9"/>
  <c r="E272" i="9"/>
  <c r="D272" i="9"/>
  <c r="J293" i="9"/>
  <c r="I293" i="9"/>
  <c r="L293" i="9"/>
  <c r="H293" i="9"/>
  <c r="G271" i="9"/>
  <c r="F271" i="9"/>
  <c r="E271" i="9"/>
  <c r="D271" i="9"/>
  <c r="J292" i="9"/>
  <c r="I292" i="9"/>
  <c r="H292" i="9"/>
  <c r="G270" i="9"/>
  <c r="F270" i="9"/>
  <c r="E270" i="9"/>
  <c r="D270" i="9"/>
  <c r="J291" i="9"/>
  <c r="I291" i="9"/>
  <c r="H291" i="9"/>
  <c r="G269" i="9"/>
  <c r="F269" i="9"/>
  <c r="E269" i="9"/>
  <c r="D269" i="9"/>
  <c r="J290" i="9"/>
  <c r="I290" i="9"/>
  <c r="H290" i="9"/>
  <c r="G268" i="9"/>
  <c r="F268" i="9"/>
  <c r="E268" i="9"/>
  <c r="D268" i="9"/>
  <c r="J289" i="9"/>
  <c r="I289" i="9"/>
  <c r="H289" i="9"/>
  <c r="G267" i="9"/>
  <c r="F267" i="9"/>
  <c r="E267" i="9"/>
  <c r="D267" i="9"/>
  <c r="J288" i="9"/>
  <c r="I288" i="9"/>
  <c r="H288" i="9"/>
  <c r="G266" i="9"/>
  <c r="F266" i="9"/>
  <c r="E266" i="9"/>
  <c r="D266" i="9"/>
  <c r="J287" i="9"/>
  <c r="I287" i="9"/>
  <c r="H287" i="9"/>
  <c r="G265" i="9"/>
  <c r="F265" i="9"/>
  <c r="E265" i="9"/>
  <c r="D265" i="9"/>
  <c r="J286" i="9"/>
  <c r="I286" i="9"/>
  <c r="H286" i="9"/>
  <c r="G264" i="9"/>
  <c r="F264" i="9"/>
  <c r="E264" i="9"/>
  <c r="D264" i="9"/>
  <c r="J285" i="9"/>
  <c r="I285" i="9"/>
  <c r="H285" i="9"/>
  <c r="G263" i="9"/>
  <c r="F263" i="9"/>
  <c r="E263" i="9"/>
  <c r="D263" i="9"/>
  <c r="J284" i="9"/>
  <c r="I284" i="9"/>
  <c r="H284" i="9"/>
  <c r="G262" i="9"/>
  <c r="F262" i="9"/>
  <c r="E262" i="9"/>
  <c r="D262" i="9"/>
  <c r="J283" i="9"/>
  <c r="I283" i="9"/>
  <c r="H283" i="9"/>
  <c r="G261" i="9"/>
  <c r="F261" i="9"/>
  <c r="E261" i="9"/>
  <c r="D261" i="9"/>
  <c r="J282" i="9"/>
  <c r="I282" i="9"/>
  <c r="H282" i="9"/>
  <c r="G260" i="9"/>
  <c r="F260" i="9"/>
  <c r="E260" i="9"/>
  <c r="D260" i="9"/>
  <c r="J281" i="9"/>
  <c r="I281" i="9"/>
  <c r="H281" i="9"/>
  <c r="G259" i="9"/>
  <c r="F259" i="9"/>
  <c r="E259" i="9"/>
  <c r="D259" i="9"/>
  <c r="J280" i="9"/>
  <c r="I280" i="9"/>
  <c r="H280" i="9"/>
  <c r="G258" i="9"/>
  <c r="F258" i="9"/>
  <c r="E258" i="9"/>
  <c r="D258" i="9"/>
  <c r="J279" i="9"/>
  <c r="I279" i="9"/>
  <c r="L279" i="9"/>
  <c r="H279" i="9"/>
  <c r="G257" i="9"/>
  <c r="F257" i="9"/>
  <c r="E257" i="9"/>
  <c r="D257" i="9"/>
  <c r="J278" i="9"/>
  <c r="I278" i="9"/>
  <c r="H278" i="9"/>
  <c r="G256" i="9"/>
  <c r="F256" i="9"/>
  <c r="E256" i="9"/>
  <c r="D256" i="9"/>
  <c r="J277" i="9"/>
  <c r="I277" i="9"/>
  <c r="H277" i="9"/>
  <c r="J276" i="9"/>
  <c r="I276" i="9"/>
  <c r="H276" i="9"/>
  <c r="J275" i="9"/>
  <c r="I275" i="9"/>
  <c r="L275" i="9"/>
  <c r="H275" i="9"/>
  <c r="G253" i="9"/>
  <c r="F253" i="9"/>
  <c r="E253" i="9"/>
  <c r="D253" i="9"/>
  <c r="J274" i="9"/>
  <c r="I274" i="9"/>
  <c r="H274" i="9"/>
  <c r="G252" i="9"/>
  <c r="F252" i="9"/>
  <c r="E252" i="9"/>
  <c r="D252" i="9"/>
  <c r="J273" i="9"/>
  <c r="I273" i="9"/>
  <c r="H273" i="9"/>
  <c r="G251" i="9"/>
  <c r="F251" i="9"/>
  <c r="E251" i="9"/>
  <c r="D251" i="9"/>
  <c r="J272" i="9"/>
  <c r="I272" i="9"/>
  <c r="H272" i="9"/>
  <c r="J271" i="9"/>
  <c r="I271" i="9"/>
  <c r="L271" i="9"/>
  <c r="H271" i="9"/>
  <c r="G249" i="9"/>
  <c r="F249" i="9"/>
  <c r="E249" i="9"/>
  <c r="D249" i="9"/>
  <c r="J270" i="9"/>
  <c r="I270" i="9"/>
  <c r="L270" i="9"/>
  <c r="H270" i="9"/>
  <c r="G248" i="9"/>
  <c r="F248" i="9"/>
  <c r="E248" i="9"/>
  <c r="D248" i="9"/>
  <c r="J269" i="9"/>
  <c r="I269" i="9"/>
  <c r="H269" i="9"/>
  <c r="G247" i="9"/>
  <c r="F247" i="9"/>
  <c r="E247" i="9"/>
  <c r="D247" i="9"/>
  <c r="J268" i="9"/>
  <c r="I268" i="9"/>
  <c r="H268" i="9"/>
  <c r="J267" i="9"/>
  <c r="I267" i="9"/>
  <c r="L267" i="9"/>
  <c r="H267" i="9"/>
  <c r="G245" i="9"/>
  <c r="F245" i="9"/>
  <c r="E245" i="9"/>
  <c r="D245" i="9"/>
  <c r="J266" i="9"/>
  <c r="I266" i="9"/>
  <c r="H266" i="9"/>
  <c r="G244" i="9"/>
  <c r="F244" i="9"/>
  <c r="E244" i="9"/>
  <c r="D244" i="9"/>
  <c r="J265" i="9"/>
  <c r="I265" i="9"/>
  <c r="H265" i="9"/>
  <c r="J264" i="9"/>
  <c r="I264" i="9"/>
  <c r="H264" i="9"/>
  <c r="G242" i="9"/>
  <c r="F242" i="9"/>
  <c r="E242" i="9"/>
  <c r="D242" i="9"/>
  <c r="J263" i="9"/>
  <c r="I263" i="9"/>
  <c r="H263" i="9"/>
  <c r="J262" i="9"/>
  <c r="I262" i="9"/>
  <c r="L262" i="9"/>
  <c r="H262" i="9"/>
  <c r="G240" i="9"/>
  <c r="F240" i="9"/>
  <c r="E240" i="9"/>
  <c r="D240" i="9"/>
  <c r="J261" i="9"/>
  <c r="I261" i="9"/>
  <c r="H261" i="9"/>
  <c r="G239" i="9"/>
  <c r="F239" i="9"/>
  <c r="E239" i="9"/>
  <c r="D239" i="9"/>
  <c r="J260" i="9"/>
  <c r="I260" i="9"/>
  <c r="H260" i="9"/>
  <c r="G238" i="9"/>
  <c r="F238" i="9"/>
  <c r="E238" i="9"/>
  <c r="D238" i="9"/>
  <c r="J259" i="9"/>
  <c r="I259" i="9"/>
  <c r="H259" i="9"/>
  <c r="E237" i="9"/>
  <c r="D237" i="9"/>
  <c r="J258" i="9"/>
  <c r="I258" i="9"/>
  <c r="H258" i="9"/>
  <c r="G236" i="9"/>
  <c r="F236" i="9"/>
  <c r="E236" i="9"/>
  <c r="D236" i="9"/>
  <c r="J257" i="9"/>
  <c r="I257" i="9"/>
  <c r="L257" i="9"/>
  <c r="H257" i="9"/>
  <c r="G235" i="9"/>
  <c r="F235" i="9"/>
  <c r="E235" i="9"/>
  <c r="D235" i="9"/>
  <c r="J256" i="9"/>
  <c r="I256" i="9"/>
  <c r="L256" i="9"/>
  <c r="H256" i="9"/>
  <c r="G234" i="9"/>
  <c r="F234" i="9"/>
  <c r="E234" i="9"/>
  <c r="D234" i="9"/>
  <c r="J255" i="9"/>
  <c r="I255" i="9"/>
  <c r="H255" i="9"/>
  <c r="G233" i="9"/>
  <c r="F233" i="9"/>
  <c r="E233" i="9"/>
  <c r="D233" i="9"/>
  <c r="J254" i="9"/>
  <c r="I254" i="9"/>
  <c r="H254" i="9"/>
  <c r="J253" i="9"/>
  <c r="I253" i="9"/>
  <c r="L253" i="9"/>
  <c r="H253" i="9"/>
  <c r="G231" i="9"/>
  <c r="F231" i="9"/>
  <c r="E231" i="9"/>
  <c r="D231" i="9"/>
  <c r="J252" i="9"/>
  <c r="I252" i="9"/>
  <c r="H252" i="9"/>
  <c r="E230" i="9"/>
  <c r="D230" i="9"/>
  <c r="J251" i="9"/>
  <c r="I251" i="9"/>
  <c r="L251" i="9"/>
  <c r="H251" i="9"/>
  <c r="G229" i="9"/>
  <c r="F229" i="9"/>
  <c r="E229" i="9"/>
  <c r="D229" i="9"/>
  <c r="J250" i="9"/>
  <c r="I250" i="9"/>
  <c r="H250" i="9"/>
  <c r="G228" i="9"/>
  <c r="F228" i="9"/>
  <c r="E228" i="9"/>
  <c r="D228" i="9"/>
  <c r="J249" i="9"/>
  <c r="I249" i="9"/>
  <c r="H249" i="9"/>
  <c r="G227" i="9"/>
  <c r="F227" i="9"/>
  <c r="E227" i="9"/>
  <c r="D227" i="9"/>
  <c r="J248" i="9"/>
  <c r="I248" i="9"/>
  <c r="H248" i="9"/>
  <c r="G226" i="9"/>
  <c r="F226" i="9"/>
  <c r="E226" i="9"/>
  <c r="D226" i="9"/>
  <c r="J247" i="9"/>
  <c r="I247" i="9"/>
  <c r="H247" i="9"/>
  <c r="G225" i="9"/>
  <c r="F225" i="9"/>
  <c r="E225" i="9"/>
  <c r="D225" i="9"/>
  <c r="J246" i="9"/>
  <c r="I246" i="9"/>
  <c r="H246" i="9"/>
  <c r="G224" i="9"/>
  <c r="F224" i="9"/>
  <c r="E224" i="9"/>
  <c r="J245" i="9"/>
  <c r="I245" i="9"/>
  <c r="H245" i="9"/>
  <c r="G223" i="9"/>
  <c r="F223" i="9"/>
  <c r="E223" i="9"/>
  <c r="D223" i="9"/>
  <c r="J244" i="9"/>
  <c r="I244" i="9"/>
  <c r="H244" i="9"/>
  <c r="E222" i="9"/>
  <c r="D222" i="9"/>
  <c r="L243" i="9"/>
  <c r="K243" i="9"/>
  <c r="H243" i="9"/>
  <c r="G220" i="9"/>
  <c r="F220" i="9"/>
  <c r="E220" i="9"/>
  <c r="D220" i="9"/>
  <c r="J241" i="9"/>
  <c r="I241" i="9"/>
  <c r="H241" i="9"/>
  <c r="G219" i="9"/>
  <c r="F219" i="9"/>
  <c r="E219" i="9"/>
  <c r="D219" i="9"/>
  <c r="J240" i="9"/>
  <c r="I240" i="9"/>
  <c r="H240" i="9"/>
  <c r="E218" i="9"/>
  <c r="D218" i="9"/>
  <c r="J239" i="9"/>
  <c r="I239" i="9"/>
  <c r="H239" i="9"/>
  <c r="G217" i="9"/>
  <c r="F217" i="9"/>
  <c r="E217" i="9"/>
  <c r="D217" i="9"/>
  <c r="J238" i="9"/>
  <c r="I238" i="9"/>
  <c r="H238" i="9"/>
  <c r="G216" i="9"/>
  <c r="F216" i="9"/>
  <c r="E216" i="9"/>
  <c r="D216" i="9"/>
  <c r="H237" i="9"/>
  <c r="G215" i="9"/>
  <c r="F215" i="9"/>
  <c r="E215" i="9"/>
  <c r="D215" i="9"/>
  <c r="L236" i="9"/>
  <c r="K236" i="9"/>
  <c r="J236" i="9"/>
  <c r="I236" i="9"/>
  <c r="H236" i="9"/>
  <c r="E214" i="9"/>
  <c r="D214" i="9"/>
  <c r="G213" i="9"/>
  <c r="F213" i="9"/>
  <c r="E213" i="9"/>
  <c r="D213" i="9"/>
  <c r="J234" i="9"/>
  <c r="I234" i="9"/>
  <c r="H234" i="9"/>
  <c r="G212" i="9"/>
  <c r="F212" i="9"/>
  <c r="E212" i="9"/>
  <c r="D212" i="9"/>
  <c r="J233" i="9"/>
  <c r="I233" i="9"/>
  <c r="H233" i="9"/>
  <c r="E211" i="9"/>
  <c r="D211" i="9"/>
  <c r="J232" i="9"/>
  <c r="I232" i="9"/>
  <c r="H232" i="9"/>
  <c r="J231" i="9"/>
  <c r="I231" i="9"/>
  <c r="H231" i="9"/>
  <c r="G209" i="9"/>
  <c r="F209" i="9"/>
  <c r="E209" i="9"/>
  <c r="D209" i="9"/>
  <c r="H230" i="9"/>
  <c r="E208" i="9"/>
  <c r="D208" i="9"/>
  <c r="L229" i="9"/>
  <c r="K229" i="9"/>
  <c r="J229" i="9"/>
  <c r="I229" i="9"/>
  <c r="H229" i="9"/>
  <c r="G207" i="9"/>
  <c r="F207" i="9"/>
  <c r="E207" i="9"/>
  <c r="D207" i="9"/>
  <c r="G206" i="9"/>
  <c r="F206" i="9"/>
  <c r="E206" i="9"/>
  <c r="D206" i="9"/>
  <c r="J227" i="9"/>
  <c r="I227" i="9"/>
  <c r="H227" i="9"/>
  <c r="E205" i="9"/>
  <c r="D205" i="9"/>
  <c r="J226" i="9"/>
  <c r="I226" i="9"/>
  <c r="H226" i="9"/>
  <c r="G204" i="9"/>
  <c r="F204" i="9"/>
  <c r="E204" i="9"/>
  <c r="D204" i="9"/>
  <c r="J225" i="9"/>
  <c r="I225" i="9"/>
  <c r="H225" i="9"/>
  <c r="G203" i="9"/>
  <c r="F203" i="9"/>
  <c r="E203" i="9"/>
  <c r="D203" i="9"/>
  <c r="J224" i="9"/>
  <c r="I224" i="9"/>
  <c r="H224" i="9"/>
  <c r="G202" i="9"/>
  <c r="F202" i="9"/>
  <c r="E202" i="9"/>
  <c r="D202" i="9"/>
  <c r="H223" i="9"/>
  <c r="G201" i="9"/>
  <c r="F201" i="9"/>
  <c r="E201" i="9"/>
  <c r="D201" i="9"/>
  <c r="L222" i="9"/>
  <c r="K222" i="9"/>
  <c r="J222" i="9"/>
  <c r="I222" i="9"/>
  <c r="H222" i="9"/>
  <c r="G200" i="9"/>
  <c r="F200" i="9"/>
  <c r="E200" i="9"/>
  <c r="D200" i="9"/>
  <c r="G199" i="9"/>
  <c r="F199" i="9"/>
  <c r="E199" i="9"/>
  <c r="D199" i="9"/>
  <c r="J220" i="9"/>
  <c r="I220" i="9"/>
  <c r="H220" i="9"/>
  <c r="J219" i="9"/>
  <c r="I219" i="9"/>
  <c r="H219" i="9"/>
  <c r="G197" i="9"/>
  <c r="F197" i="9"/>
  <c r="E197" i="9"/>
  <c r="D197" i="9"/>
  <c r="J218" i="9"/>
  <c r="I218" i="9"/>
  <c r="H218" i="9"/>
  <c r="G196" i="9"/>
  <c r="F196" i="9"/>
  <c r="E196" i="9"/>
  <c r="D196" i="9"/>
  <c r="L217" i="9"/>
  <c r="K217" i="9"/>
  <c r="J217" i="9"/>
  <c r="I217" i="9"/>
  <c r="H217" i="9"/>
  <c r="G195" i="9"/>
  <c r="F195" i="9"/>
  <c r="E195" i="9"/>
  <c r="D195" i="9"/>
  <c r="E194" i="9"/>
  <c r="D194" i="9"/>
  <c r="J215" i="9"/>
  <c r="I215" i="9"/>
  <c r="H215" i="9"/>
  <c r="G193" i="9"/>
  <c r="F193" i="9"/>
  <c r="E193" i="9"/>
  <c r="D193" i="9"/>
  <c r="G192" i="9"/>
  <c r="F192" i="9"/>
  <c r="E192" i="9"/>
  <c r="D192" i="9"/>
  <c r="H213" i="9"/>
  <c r="G191" i="9"/>
  <c r="F191" i="9"/>
  <c r="E191" i="9"/>
  <c r="D191" i="9"/>
  <c r="J212" i="9"/>
  <c r="I212" i="9"/>
  <c r="H212" i="9"/>
  <c r="G190" i="9"/>
  <c r="F190" i="9"/>
  <c r="E190" i="9"/>
  <c r="D190" i="9"/>
  <c r="L211" i="9"/>
  <c r="K211" i="9"/>
  <c r="J211" i="9"/>
  <c r="I211" i="9"/>
  <c r="H211" i="9"/>
  <c r="E189" i="9"/>
  <c r="D189" i="9"/>
  <c r="G188" i="9"/>
  <c r="F188" i="9"/>
  <c r="E188" i="9"/>
  <c r="D188" i="9"/>
  <c r="J209" i="9"/>
  <c r="I209" i="9"/>
  <c r="H209" i="9"/>
  <c r="G187" i="9"/>
  <c r="F187" i="9"/>
  <c r="E187" i="9"/>
  <c r="D187" i="9"/>
  <c r="L208" i="9"/>
  <c r="K208" i="9"/>
  <c r="J208" i="9"/>
  <c r="I208" i="9"/>
  <c r="H208" i="9"/>
  <c r="G186" i="9"/>
  <c r="F186" i="9"/>
  <c r="E186" i="9"/>
  <c r="D186" i="9"/>
  <c r="J207" i="9"/>
  <c r="I207" i="9"/>
  <c r="I214" i="9"/>
  <c r="H207" i="9"/>
  <c r="G185" i="9"/>
  <c r="F185" i="9"/>
  <c r="E185" i="9"/>
  <c r="D185" i="9"/>
  <c r="L206" i="9"/>
  <c r="K206" i="9"/>
  <c r="J206" i="9"/>
  <c r="I206" i="9"/>
  <c r="H206" i="9"/>
  <c r="E184" i="9"/>
  <c r="D184" i="9"/>
  <c r="G183" i="9"/>
  <c r="F183" i="9"/>
  <c r="E183" i="9"/>
  <c r="D183" i="9"/>
  <c r="H204" i="9"/>
  <c r="G182" i="9"/>
  <c r="F182" i="9"/>
  <c r="E182" i="9"/>
  <c r="D182" i="9"/>
  <c r="H203" i="9"/>
  <c r="G181" i="9"/>
  <c r="F181" i="9"/>
  <c r="E181" i="9"/>
  <c r="D181" i="9"/>
  <c r="H202" i="9"/>
  <c r="E180" i="9"/>
  <c r="D180" i="9"/>
  <c r="H201" i="9"/>
  <c r="G179" i="9"/>
  <c r="F179" i="9"/>
  <c r="E179" i="9"/>
  <c r="D179" i="9"/>
  <c r="L200" i="9"/>
  <c r="K200" i="9"/>
  <c r="J200" i="9"/>
  <c r="I200" i="9"/>
  <c r="H200" i="9"/>
  <c r="E178" i="9"/>
  <c r="D178" i="9"/>
  <c r="J199" i="9"/>
  <c r="I199" i="9"/>
  <c r="H199" i="9"/>
  <c r="G177" i="9"/>
  <c r="F177" i="9"/>
  <c r="E177" i="9"/>
  <c r="D177" i="9"/>
  <c r="J198" i="9"/>
  <c r="I198" i="9"/>
  <c r="L198" i="9"/>
  <c r="H198" i="9"/>
  <c r="G176" i="9"/>
  <c r="F176" i="9"/>
  <c r="E176" i="9"/>
  <c r="D176" i="9"/>
  <c r="J197" i="9"/>
  <c r="I197" i="9"/>
  <c r="H197" i="9"/>
  <c r="G175" i="9"/>
  <c r="F175" i="9"/>
  <c r="E175" i="9"/>
  <c r="D175" i="9"/>
  <c r="J196" i="9"/>
  <c r="I196" i="9"/>
  <c r="L196" i="9"/>
  <c r="H196" i="9"/>
  <c r="G174" i="9"/>
  <c r="F174" i="9"/>
  <c r="E174" i="9"/>
  <c r="D174" i="9"/>
  <c r="J195" i="9"/>
  <c r="I195" i="9"/>
  <c r="H195" i="9"/>
  <c r="E173" i="9"/>
  <c r="D173" i="9"/>
  <c r="J194" i="9"/>
  <c r="I194" i="9"/>
  <c r="I202" i="9"/>
  <c r="H194" i="9"/>
  <c r="G172" i="9"/>
  <c r="F172" i="9"/>
  <c r="E172" i="9"/>
  <c r="D172" i="9"/>
  <c r="L193" i="9"/>
  <c r="K193" i="9"/>
  <c r="J193" i="9"/>
  <c r="I193" i="9"/>
  <c r="H193" i="9"/>
  <c r="G171" i="9"/>
  <c r="F171" i="9"/>
  <c r="E171" i="9"/>
  <c r="D171" i="9"/>
  <c r="E170" i="9"/>
  <c r="D170" i="9"/>
  <c r="H191" i="9"/>
  <c r="J189" i="9"/>
  <c r="I189" i="9"/>
  <c r="H189" i="9"/>
  <c r="J188" i="9"/>
  <c r="I188" i="9"/>
  <c r="G166" i="9"/>
  <c r="F166" i="9"/>
  <c r="E166" i="9"/>
  <c r="D166" i="9"/>
  <c r="J187" i="9"/>
  <c r="I187" i="9"/>
  <c r="H187" i="9"/>
  <c r="G165" i="9"/>
  <c r="F165" i="9"/>
  <c r="E165" i="9"/>
  <c r="D165" i="9"/>
  <c r="L186" i="9"/>
  <c r="K186" i="9"/>
  <c r="J186" i="9"/>
  <c r="I186" i="9"/>
  <c r="H186" i="9"/>
  <c r="E164" i="9"/>
  <c r="D164" i="9"/>
  <c r="G163" i="9"/>
  <c r="F163" i="9"/>
  <c r="E163" i="9"/>
  <c r="D163" i="9"/>
  <c r="H184" i="9"/>
  <c r="G162" i="9"/>
  <c r="F162" i="9"/>
  <c r="E162" i="9"/>
  <c r="D162" i="9"/>
  <c r="G161" i="9"/>
  <c r="F161" i="9"/>
  <c r="E161" i="9"/>
  <c r="D161" i="9"/>
  <c r="J182" i="9"/>
  <c r="I182" i="9"/>
  <c r="H182" i="9"/>
  <c r="G160" i="9"/>
  <c r="F160" i="9"/>
  <c r="E160" i="9"/>
  <c r="D160" i="9"/>
  <c r="J181" i="9"/>
  <c r="I181" i="9"/>
  <c r="G159" i="9"/>
  <c r="F159" i="9"/>
  <c r="E159" i="9"/>
  <c r="D159" i="9"/>
  <c r="J180" i="9"/>
  <c r="I180" i="9"/>
  <c r="H180" i="9"/>
  <c r="G158" i="9"/>
  <c r="F158" i="9"/>
  <c r="E158" i="9"/>
  <c r="D158" i="9"/>
  <c r="L179" i="9"/>
  <c r="K179" i="9"/>
  <c r="J179" i="9"/>
  <c r="I179" i="9"/>
  <c r="H179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L175" i="9"/>
  <c r="K175" i="9"/>
  <c r="J175" i="9"/>
  <c r="I175" i="9"/>
  <c r="G153" i="9"/>
  <c r="F153" i="9"/>
  <c r="E153" i="9"/>
  <c r="D153" i="9"/>
  <c r="E152" i="9"/>
  <c r="D152" i="9"/>
  <c r="G151" i="9"/>
  <c r="F151" i="9"/>
  <c r="E151" i="9"/>
  <c r="D151" i="9"/>
  <c r="L172" i="9"/>
  <c r="K172" i="9"/>
  <c r="J172" i="9"/>
  <c r="I172" i="9"/>
  <c r="G150" i="9"/>
  <c r="F150" i="9"/>
  <c r="E150" i="9"/>
  <c r="D150" i="9"/>
  <c r="J171" i="9"/>
  <c r="I171" i="9"/>
  <c r="L171" i="9"/>
  <c r="H171" i="9"/>
  <c r="H177" i="9"/>
  <c r="E149" i="9"/>
  <c r="D149" i="9"/>
  <c r="J170" i="9"/>
  <c r="I170" i="9"/>
  <c r="H170" i="9"/>
  <c r="H176" i="9"/>
  <c r="G148" i="9"/>
  <c r="F148" i="9"/>
  <c r="E148" i="9"/>
  <c r="D148" i="9"/>
  <c r="J169" i="9"/>
  <c r="I169" i="9"/>
  <c r="H169" i="9"/>
  <c r="H175" i="9"/>
  <c r="E147" i="9"/>
  <c r="D147" i="9"/>
  <c r="J168" i="9"/>
  <c r="I168" i="9"/>
  <c r="H168" i="9"/>
  <c r="H174" i="9"/>
  <c r="G146" i="9"/>
  <c r="F146" i="9"/>
  <c r="E146" i="9"/>
  <c r="D146" i="9"/>
  <c r="J167" i="9"/>
  <c r="I167" i="9"/>
  <c r="H167" i="9"/>
  <c r="H173" i="9"/>
  <c r="G145" i="9"/>
  <c r="F145" i="9"/>
  <c r="E145" i="9"/>
  <c r="D145" i="9"/>
  <c r="J166" i="9"/>
  <c r="I166" i="9"/>
  <c r="G144" i="9"/>
  <c r="F144" i="9"/>
  <c r="E144" i="9"/>
  <c r="D144" i="9"/>
  <c r="L165" i="9"/>
  <c r="K165" i="9"/>
  <c r="J165" i="9"/>
  <c r="I165" i="9"/>
  <c r="H165" i="9"/>
  <c r="G143" i="9"/>
  <c r="F143" i="9"/>
  <c r="E143" i="9"/>
  <c r="D143" i="9"/>
  <c r="G142" i="9"/>
  <c r="F142" i="9"/>
  <c r="E142" i="9"/>
  <c r="D142" i="9"/>
  <c r="H163" i="9"/>
  <c r="E141" i="9"/>
  <c r="D141" i="9"/>
  <c r="H162" i="9"/>
  <c r="L161" i="9"/>
  <c r="K161" i="9"/>
  <c r="J161" i="9"/>
  <c r="I161" i="9"/>
  <c r="H161" i="9"/>
  <c r="G139" i="9"/>
  <c r="F139" i="9"/>
  <c r="E139" i="9"/>
  <c r="D139" i="9"/>
  <c r="G138" i="9"/>
  <c r="F138" i="9"/>
  <c r="E138" i="9"/>
  <c r="D138" i="9"/>
  <c r="E137" i="9"/>
  <c r="D137" i="9"/>
  <c r="L158" i="9"/>
  <c r="K158" i="9"/>
  <c r="J158" i="9"/>
  <c r="I158" i="9"/>
  <c r="J157" i="9"/>
  <c r="I157" i="9"/>
  <c r="H157" i="9"/>
  <c r="G135" i="9"/>
  <c r="F135" i="9"/>
  <c r="E135" i="9"/>
  <c r="D135" i="9"/>
  <c r="J156" i="9"/>
  <c r="I156" i="9"/>
  <c r="H156" i="9"/>
  <c r="G134" i="9"/>
  <c r="F134" i="9"/>
  <c r="E134" i="9"/>
  <c r="D134" i="9"/>
  <c r="J155" i="9"/>
  <c r="I155" i="9"/>
  <c r="H155" i="9"/>
  <c r="G133" i="9"/>
  <c r="F133" i="9"/>
  <c r="E133" i="9"/>
  <c r="D133" i="9"/>
  <c r="J154" i="9"/>
  <c r="I154" i="9"/>
  <c r="H154" i="9"/>
  <c r="H160" i="9"/>
  <c r="E132" i="9"/>
  <c r="D132" i="9"/>
  <c r="J153" i="9"/>
  <c r="I153" i="9"/>
  <c r="H153" i="9"/>
  <c r="H159" i="9"/>
  <c r="G131" i="9"/>
  <c r="F131" i="9"/>
  <c r="E131" i="9"/>
  <c r="D131" i="9"/>
  <c r="J152" i="9"/>
  <c r="I152" i="9"/>
  <c r="H152" i="9"/>
  <c r="H166" i="9"/>
  <c r="H172" i="9"/>
  <c r="G130" i="9"/>
  <c r="F130" i="9"/>
  <c r="E130" i="9"/>
  <c r="D130" i="9"/>
  <c r="L151" i="9"/>
  <c r="K151" i="9"/>
  <c r="J151" i="9"/>
  <c r="I151" i="9"/>
  <c r="H151" i="9"/>
  <c r="G129" i="9"/>
  <c r="F129" i="9"/>
  <c r="E129" i="9"/>
  <c r="D129" i="9"/>
  <c r="G128" i="9"/>
  <c r="F128" i="9"/>
  <c r="E128" i="9"/>
  <c r="D128" i="9"/>
  <c r="H149" i="9"/>
  <c r="G127" i="9"/>
  <c r="F127" i="9"/>
  <c r="E127" i="9"/>
  <c r="D127" i="9"/>
  <c r="E126" i="9"/>
  <c r="D126" i="9"/>
  <c r="L147" i="9"/>
  <c r="K147" i="9"/>
  <c r="J147" i="9"/>
  <c r="I147" i="9"/>
  <c r="H147" i="9"/>
  <c r="G125" i="9"/>
  <c r="F125" i="9"/>
  <c r="E125" i="9"/>
  <c r="D125" i="9"/>
  <c r="H146" i="9"/>
  <c r="G123" i="9"/>
  <c r="F123" i="9"/>
  <c r="E123" i="9"/>
  <c r="D123" i="9"/>
  <c r="L144" i="9"/>
  <c r="K144" i="9"/>
  <c r="J144" i="9"/>
  <c r="I144" i="9"/>
  <c r="H144" i="9"/>
  <c r="E122" i="9"/>
  <c r="D122" i="9"/>
  <c r="J143" i="9"/>
  <c r="I143" i="9"/>
  <c r="L143" i="9"/>
  <c r="H143" i="9"/>
  <c r="G121" i="9"/>
  <c r="F121" i="9"/>
  <c r="E121" i="9"/>
  <c r="D121" i="9"/>
  <c r="J142" i="9"/>
  <c r="I142" i="9"/>
  <c r="H142" i="9"/>
  <c r="G120" i="9"/>
  <c r="F120" i="9"/>
  <c r="E120" i="9"/>
  <c r="D120" i="9"/>
  <c r="J141" i="9"/>
  <c r="I141" i="9"/>
  <c r="H141" i="9"/>
  <c r="G119" i="9"/>
  <c r="F119" i="9"/>
  <c r="E119" i="9"/>
  <c r="D119" i="9"/>
  <c r="J140" i="9"/>
  <c r="I140" i="9"/>
  <c r="L140" i="9"/>
  <c r="H140" i="9"/>
  <c r="G118" i="9"/>
  <c r="F118" i="9"/>
  <c r="E118" i="9"/>
  <c r="D118" i="9"/>
  <c r="J139" i="9"/>
  <c r="I139" i="9"/>
  <c r="H139" i="9"/>
  <c r="G117" i="9"/>
  <c r="F117" i="9"/>
  <c r="E117" i="9"/>
  <c r="D117" i="9"/>
  <c r="J138" i="9"/>
  <c r="J145" i="9"/>
  <c r="I138" i="9"/>
  <c r="H138" i="9"/>
  <c r="L137" i="9"/>
  <c r="K137" i="9"/>
  <c r="J137" i="9"/>
  <c r="I137" i="9"/>
  <c r="H137" i="9"/>
  <c r="G115" i="9"/>
  <c r="F115" i="9"/>
  <c r="E115" i="9"/>
  <c r="D115" i="9"/>
  <c r="E114" i="9"/>
  <c r="D114" i="9"/>
  <c r="J135" i="9"/>
  <c r="I135" i="9"/>
  <c r="L135" i="9"/>
  <c r="H135" i="9"/>
  <c r="G113" i="9"/>
  <c r="F113" i="9"/>
  <c r="E113" i="9"/>
  <c r="D113" i="9"/>
  <c r="J134" i="9"/>
  <c r="I134" i="9"/>
  <c r="H134" i="9"/>
  <c r="G112" i="9"/>
  <c r="F112" i="9"/>
  <c r="E112" i="9"/>
  <c r="D112" i="9"/>
  <c r="L133" i="9"/>
  <c r="K133" i="9"/>
  <c r="J133" i="9"/>
  <c r="I133" i="9"/>
  <c r="H133" i="9"/>
  <c r="G111" i="9"/>
  <c r="F111" i="9"/>
  <c r="E111" i="9"/>
  <c r="D111" i="9"/>
  <c r="G110" i="9"/>
  <c r="F110" i="9"/>
  <c r="E110" i="9"/>
  <c r="D110" i="9"/>
  <c r="H131" i="9"/>
  <c r="G109" i="9"/>
  <c r="F109" i="9"/>
  <c r="E109" i="9"/>
  <c r="D109" i="9"/>
  <c r="H130" i="9"/>
  <c r="E108" i="9"/>
  <c r="H129" i="9"/>
  <c r="G107" i="9"/>
  <c r="F107" i="9"/>
  <c r="E107" i="9"/>
  <c r="D107" i="9"/>
  <c r="J128" i="9"/>
  <c r="I128" i="9"/>
  <c r="H128" i="9"/>
  <c r="G106" i="9"/>
  <c r="F106" i="9"/>
  <c r="E106" i="9"/>
  <c r="D106" i="9"/>
  <c r="J127" i="9"/>
  <c r="I127" i="9"/>
  <c r="H127" i="9"/>
  <c r="G105" i="9"/>
  <c r="F105" i="9"/>
  <c r="E105" i="9"/>
  <c r="D105" i="9"/>
  <c r="J126" i="9"/>
  <c r="I126" i="9"/>
  <c r="H126" i="9"/>
  <c r="G104" i="9"/>
  <c r="F104" i="9"/>
  <c r="E104" i="9"/>
  <c r="D104" i="9"/>
  <c r="L125" i="9"/>
  <c r="K125" i="9"/>
  <c r="J125" i="9"/>
  <c r="I125" i="9"/>
  <c r="H125" i="9"/>
  <c r="G102" i="9"/>
  <c r="F102" i="9"/>
  <c r="E102" i="9"/>
  <c r="D102" i="9"/>
  <c r="H123" i="9"/>
  <c r="E101" i="9"/>
  <c r="D101" i="9"/>
  <c r="J122" i="9"/>
  <c r="I122" i="9"/>
  <c r="H122" i="9"/>
  <c r="J121" i="9"/>
  <c r="I121" i="9"/>
  <c r="H121" i="9"/>
  <c r="G99" i="9"/>
  <c r="F99" i="9"/>
  <c r="E99" i="9"/>
  <c r="D99" i="9"/>
  <c r="H120" i="9"/>
  <c r="E98" i="9"/>
  <c r="D98" i="9"/>
  <c r="J119" i="9"/>
  <c r="I119" i="9"/>
  <c r="H119" i="9"/>
  <c r="J118" i="9"/>
  <c r="I118" i="9"/>
  <c r="H118" i="9"/>
  <c r="L117" i="9"/>
  <c r="K117" i="9"/>
  <c r="J117" i="9"/>
  <c r="I117" i="9"/>
  <c r="H117" i="9"/>
  <c r="G97" i="9"/>
  <c r="F97" i="9"/>
  <c r="E97" i="9"/>
  <c r="D97" i="9"/>
  <c r="J109" i="9"/>
  <c r="I109" i="9"/>
  <c r="H109" i="9"/>
  <c r="G96" i="9"/>
  <c r="F96" i="9"/>
  <c r="E96" i="9"/>
  <c r="D96" i="9"/>
  <c r="H108" i="9"/>
  <c r="G95" i="9"/>
  <c r="F95" i="9"/>
  <c r="E95" i="9"/>
  <c r="D95" i="9"/>
  <c r="H107" i="9"/>
  <c r="G94" i="9"/>
  <c r="F94" i="9"/>
  <c r="E94" i="9"/>
  <c r="D94" i="9"/>
  <c r="J106" i="9"/>
  <c r="I106" i="9"/>
  <c r="H106" i="9"/>
  <c r="G93" i="9"/>
  <c r="F93" i="9"/>
  <c r="E93" i="9"/>
  <c r="D93" i="9"/>
  <c r="J105" i="9"/>
  <c r="H105" i="9"/>
  <c r="G92" i="9"/>
  <c r="F92" i="9"/>
  <c r="E92" i="9"/>
  <c r="D92" i="9"/>
  <c r="L104" i="9"/>
  <c r="K104" i="9"/>
  <c r="J104" i="9"/>
  <c r="I104" i="9"/>
  <c r="H104" i="9"/>
  <c r="G91" i="9"/>
  <c r="F91" i="9"/>
  <c r="E91" i="9"/>
  <c r="D91" i="9"/>
  <c r="H103" i="9"/>
  <c r="J101" i="9"/>
  <c r="I101" i="9"/>
  <c r="H101" i="9"/>
  <c r="G88" i="9"/>
  <c r="F88" i="9"/>
  <c r="E88" i="9"/>
  <c r="D88" i="9"/>
  <c r="H100" i="9"/>
  <c r="G87" i="9"/>
  <c r="F87" i="9"/>
  <c r="E87" i="9"/>
  <c r="D87" i="9"/>
  <c r="J99" i="9"/>
  <c r="I99" i="9"/>
  <c r="H99" i="9"/>
  <c r="G86" i="9"/>
  <c r="F86" i="9"/>
  <c r="E86" i="9"/>
  <c r="D86" i="9"/>
  <c r="J98" i="9"/>
  <c r="I98" i="9"/>
  <c r="H98" i="9"/>
  <c r="H97" i="9"/>
  <c r="E84" i="9"/>
  <c r="D84" i="9"/>
  <c r="J96" i="9"/>
  <c r="I96" i="9"/>
  <c r="H96" i="9"/>
  <c r="G83" i="9"/>
  <c r="F83" i="9"/>
  <c r="E83" i="9"/>
  <c r="D83" i="9"/>
  <c r="J95" i="9"/>
  <c r="I95" i="9"/>
  <c r="H95" i="9"/>
  <c r="G82" i="9"/>
  <c r="F82" i="9"/>
  <c r="E82" i="9"/>
  <c r="D82" i="9"/>
  <c r="L94" i="9"/>
  <c r="K94" i="9"/>
  <c r="J94" i="9"/>
  <c r="I94" i="9"/>
  <c r="H94" i="9"/>
  <c r="G81" i="9"/>
  <c r="F81" i="9"/>
  <c r="E81" i="9"/>
  <c r="D81" i="9"/>
  <c r="H92" i="9"/>
  <c r="G79" i="9"/>
  <c r="F79" i="9"/>
  <c r="E79" i="9"/>
  <c r="D79" i="9"/>
  <c r="H91" i="9"/>
  <c r="G78" i="9"/>
  <c r="F78" i="9"/>
  <c r="E78" i="9"/>
  <c r="D78" i="9"/>
  <c r="H90" i="9"/>
  <c r="G77" i="9"/>
  <c r="F77" i="9"/>
  <c r="E77" i="9"/>
  <c r="D77" i="9"/>
  <c r="J89" i="9"/>
  <c r="I89" i="9"/>
  <c r="H89" i="9"/>
  <c r="J88" i="9"/>
  <c r="I88" i="9"/>
  <c r="H88" i="9"/>
  <c r="E75" i="9"/>
  <c r="D75" i="9"/>
  <c r="J87" i="9"/>
  <c r="I87" i="9"/>
  <c r="H87" i="9"/>
  <c r="G74" i="9"/>
  <c r="F74" i="9"/>
  <c r="E74" i="9"/>
  <c r="D74" i="9"/>
  <c r="L86" i="9"/>
  <c r="K86" i="9"/>
  <c r="J86" i="9"/>
  <c r="I86" i="9"/>
  <c r="H86" i="9"/>
  <c r="G73" i="9"/>
  <c r="F73" i="9"/>
  <c r="E73" i="9"/>
  <c r="D73" i="9"/>
  <c r="G72" i="9"/>
  <c r="F72" i="9"/>
  <c r="E72" i="9"/>
  <c r="D72" i="9"/>
  <c r="H84" i="9"/>
  <c r="G71" i="9"/>
  <c r="F71" i="9"/>
  <c r="E71" i="9"/>
  <c r="D71" i="9"/>
  <c r="J83" i="9"/>
  <c r="I83" i="9"/>
  <c r="H83" i="9"/>
  <c r="G70" i="9"/>
  <c r="F70" i="9"/>
  <c r="E70" i="9"/>
  <c r="D70" i="9"/>
  <c r="J82" i="9"/>
  <c r="I82" i="9"/>
  <c r="H82" i="9"/>
  <c r="J81" i="9"/>
  <c r="I81" i="9"/>
  <c r="H81" i="9"/>
  <c r="G68" i="9"/>
  <c r="F68" i="9"/>
  <c r="E68" i="9"/>
  <c r="D68" i="9"/>
  <c r="J80" i="9"/>
  <c r="I80" i="9"/>
  <c r="H80" i="9"/>
  <c r="L79" i="9"/>
  <c r="K79" i="9"/>
  <c r="J79" i="9"/>
  <c r="I79" i="9"/>
  <c r="H79" i="9"/>
  <c r="E66" i="9"/>
  <c r="D66" i="9"/>
  <c r="G65" i="9"/>
  <c r="F65" i="9"/>
  <c r="E65" i="9"/>
  <c r="D65" i="9"/>
  <c r="H77" i="9"/>
  <c r="G64" i="9"/>
  <c r="F64" i="9"/>
  <c r="E64" i="9"/>
  <c r="D64" i="9"/>
  <c r="J76" i="9"/>
  <c r="I76" i="9"/>
  <c r="H76" i="9"/>
  <c r="G63" i="9"/>
  <c r="F63" i="9"/>
  <c r="E63" i="9"/>
  <c r="D63" i="9"/>
  <c r="J75" i="9"/>
  <c r="I75" i="9"/>
  <c r="L75" i="9"/>
  <c r="H75" i="9"/>
  <c r="G62" i="9"/>
  <c r="F62" i="9"/>
  <c r="E62" i="9"/>
  <c r="D62" i="9"/>
  <c r="J74" i="9"/>
  <c r="I74" i="9"/>
  <c r="H74" i="9"/>
  <c r="G61" i="9"/>
  <c r="F61" i="9"/>
  <c r="E61" i="9"/>
  <c r="D61" i="9"/>
  <c r="L73" i="9"/>
  <c r="K73" i="9"/>
  <c r="J73" i="9"/>
  <c r="I73" i="9"/>
  <c r="H73" i="9"/>
  <c r="G60" i="9"/>
  <c r="F60" i="9"/>
  <c r="E60" i="9"/>
  <c r="D60" i="9"/>
  <c r="G59" i="9"/>
  <c r="F59" i="9"/>
  <c r="E59" i="9"/>
  <c r="D59" i="9"/>
  <c r="J71" i="9"/>
  <c r="I71" i="9"/>
  <c r="G58" i="9"/>
  <c r="F58" i="9"/>
  <c r="E58" i="9"/>
  <c r="D58" i="9"/>
  <c r="L70" i="9"/>
  <c r="K70" i="9"/>
  <c r="J70" i="9"/>
  <c r="I70" i="9"/>
  <c r="H70" i="9"/>
  <c r="E57" i="9"/>
  <c r="D57" i="9"/>
  <c r="G56" i="9"/>
  <c r="F56" i="9"/>
  <c r="E56" i="9"/>
  <c r="D56" i="9"/>
  <c r="H68" i="9"/>
  <c r="G55" i="9"/>
  <c r="F55" i="9"/>
  <c r="E55" i="9"/>
  <c r="D55" i="9"/>
  <c r="J67" i="9"/>
  <c r="I67" i="9"/>
  <c r="H67" i="9"/>
  <c r="G54" i="9"/>
  <c r="F54" i="9"/>
  <c r="E54" i="9"/>
  <c r="D54" i="9"/>
  <c r="J66" i="9"/>
  <c r="I66" i="9"/>
  <c r="H66" i="9"/>
  <c r="G53" i="9"/>
  <c r="F53" i="9"/>
  <c r="E53" i="9"/>
  <c r="D53" i="9"/>
  <c r="J65" i="9"/>
  <c r="I65" i="9"/>
  <c r="H65" i="9"/>
  <c r="G52" i="9"/>
  <c r="F52" i="9"/>
  <c r="E52" i="9"/>
  <c r="D52" i="9"/>
  <c r="L64" i="9"/>
  <c r="K64" i="9"/>
  <c r="J64" i="9"/>
  <c r="I64" i="9"/>
  <c r="H64" i="9"/>
  <c r="E51" i="9"/>
  <c r="D51" i="9"/>
  <c r="H62" i="9"/>
  <c r="G49" i="9"/>
  <c r="F49" i="9"/>
  <c r="E49" i="9"/>
  <c r="D49" i="9"/>
  <c r="J61" i="9"/>
  <c r="I61" i="9"/>
  <c r="H61" i="9"/>
  <c r="J60" i="9"/>
  <c r="I60" i="9"/>
  <c r="H60" i="9"/>
  <c r="E47" i="9"/>
  <c r="D47" i="9"/>
  <c r="L59" i="9"/>
  <c r="K59" i="9"/>
  <c r="J59" i="9"/>
  <c r="I59" i="9"/>
  <c r="H59" i="9"/>
  <c r="G46" i="9"/>
  <c r="F46" i="9"/>
  <c r="E46" i="9"/>
  <c r="D46" i="9"/>
  <c r="G45" i="9"/>
  <c r="F45" i="9"/>
  <c r="E45" i="9"/>
  <c r="D45" i="9"/>
  <c r="H57" i="9"/>
  <c r="G44" i="9"/>
  <c r="F44" i="9"/>
  <c r="E44" i="9"/>
  <c r="D44" i="9"/>
  <c r="J56" i="9"/>
  <c r="I56" i="9"/>
  <c r="H56" i="9"/>
  <c r="G43" i="9"/>
  <c r="F43" i="9"/>
  <c r="E43" i="9"/>
  <c r="D43" i="9"/>
  <c r="J55" i="9"/>
  <c r="I55" i="9"/>
  <c r="H55" i="9"/>
  <c r="G42" i="9"/>
  <c r="F42" i="9"/>
  <c r="E42" i="9"/>
  <c r="D42" i="9"/>
  <c r="L54" i="9"/>
  <c r="K54" i="9"/>
  <c r="J54" i="9"/>
  <c r="I54" i="9"/>
  <c r="H54" i="9"/>
  <c r="E41" i="9"/>
  <c r="D41" i="9"/>
  <c r="G40" i="9"/>
  <c r="F40" i="9"/>
  <c r="E40" i="9"/>
  <c r="D40" i="9"/>
  <c r="H52" i="9"/>
  <c r="G39" i="9"/>
  <c r="F39" i="9"/>
  <c r="E39" i="9"/>
  <c r="D39" i="9"/>
  <c r="J51" i="9"/>
  <c r="I51" i="9"/>
  <c r="L51" i="9"/>
  <c r="H51" i="9"/>
  <c r="G38" i="9"/>
  <c r="F38" i="9"/>
  <c r="E38" i="9"/>
  <c r="D38" i="9"/>
  <c r="J50" i="9"/>
  <c r="I50" i="9"/>
  <c r="H50" i="9"/>
  <c r="G37" i="9"/>
  <c r="F37" i="9"/>
  <c r="E37" i="9"/>
  <c r="D37" i="9"/>
  <c r="J49" i="9"/>
  <c r="I49" i="9"/>
  <c r="H49" i="9"/>
  <c r="G36" i="9"/>
  <c r="F36" i="9"/>
  <c r="E36" i="9"/>
  <c r="D36" i="9"/>
  <c r="L48" i="9"/>
  <c r="K48" i="9"/>
  <c r="J48" i="9"/>
  <c r="I48" i="9"/>
  <c r="H48" i="9"/>
  <c r="G35" i="9"/>
  <c r="F35" i="9"/>
  <c r="E35" i="9"/>
  <c r="D35" i="9"/>
  <c r="E34" i="9"/>
  <c r="H46" i="9"/>
  <c r="G33" i="9"/>
  <c r="F33" i="9"/>
  <c r="E33" i="9"/>
  <c r="D33" i="9"/>
  <c r="J45" i="9"/>
  <c r="I45" i="9"/>
  <c r="L45" i="9"/>
  <c r="H45" i="9"/>
  <c r="E32" i="9"/>
  <c r="D32" i="9"/>
  <c r="J44" i="9"/>
  <c r="I44" i="9"/>
  <c r="H44" i="9"/>
  <c r="G31" i="9"/>
  <c r="F31" i="9"/>
  <c r="E31" i="9"/>
  <c r="D31" i="9"/>
  <c r="J43" i="9"/>
  <c r="I43" i="9"/>
  <c r="L43" i="9"/>
  <c r="H43" i="9"/>
  <c r="G30" i="9"/>
  <c r="F30" i="9"/>
  <c r="E30" i="9"/>
  <c r="D30" i="9"/>
  <c r="J42" i="9"/>
  <c r="I42" i="9"/>
  <c r="H42" i="9"/>
  <c r="G29" i="9"/>
  <c r="F29" i="9"/>
  <c r="E29" i="9"/>
  <c r="D29" i="9"/>
  <c r="J41" i="9"/>
  <c r="I41" i="9"/>
  <c r="H41" i="9"/>
  <c r="G28" i="9"/>
  <c r="F28" i="9"/>
  <c r="E28" i="9"/>
  <c r="D28" i="9"/>
  <c r="L40" i="9"/>
  <c r="K40" i="9"/>
  <c r="J40" i="9"/>
  <c r="I40" i="9"/>
  <c r="H40" i="9"/>
  <c r="G27" i="9"/>
  <c r="F27" i="9"/>
  <c r="E27" i="9"/>
  <c r="D27" i="9"/>
  <c r="H38" i="9"/>
  <c r="G25" i="9"/>
  <c r="F25" i="9"/>
  <c r="E25" i="9"/>
  <c r="D25" i="9"/>
  <c r="J37" i="9"/>
  <c r="I37" i="9"/>
  <c r="H37" i="9"/>
  <c r="E24" i="9"/>
  <c r="D24" i="9"/>
  <c r="J36" i="9"/>
  <c r="I36" i="9"/>
  <c r="L36" i="9"/>
  <c r="H36" i="9"/>
  <c r="G23" i="9"/>
  <c r="F23" i="9"/>
  <c r="E23" i="9"/>
  <c r="D23" i="9"/>
  <c r="J35" i="9"/>
  <c r="I35" i="9"/>
  <c r="H35" i="9"/>
  <c r="G22" i="9"/>
  <c r="F22" i="9"/>
  <c r="E22" i="9"/>
  <c r="D22" i="9"/>
  <c r="J34" i="9"/>
  <c r="I34" i="9"/>
  <c r="L34" i="9"/>
  <c r="H34" i="9"/>
  <c r="G21" i="9"/>
  <c r="F21" i="9"/>
  <c r="E21" i="9"/>
  <c r="D21" i="9"/>
  <c r="J33" i="9"/>
  <c r="I33" i="9"/>
  <c r="H33" i="9"/>
  <c r="G20" i="9"/>
  <c r="F20" i="9"/>
  <c r="E20" i="9"/>
  <c r="D20" i="9"/>
  <c r="J32" i="9"/>
  <c r="I32" i="9"/>
  <c r="H32" i="9"/>
  <c r="G19" i="9"/>
  <c r="F19" i="9"/>
  <c r="E19" i="9"/>
  <c r="D19" i="9"/>
  <c r="L31" i="9"/>
  <c r="K31" i="9"/>
  <c r="J31" i="9"/>
  <c r="I31" i="9"/>
  <c r="H31" i="9"/>
  <c r="G18" i="9"/>
  <c r="F18" i="9"/>
  <c r="E18" i="9"/>
  <c r="D18" i="9"/>
  <c r="G17" i="9"/>
  <c r="F17" i="9"/>
  <c r="E17" i="9"/>
  <c r="D17" i="9"/>
  <c r="H29" i="9"/>
  <c r="J28" i="9"/>
  <c r="I28" i="9"/>
  <c r="H28" i="9"/>
  <c r="G15" i="9"/>
  <c r="F15" i="9"/>
  <c r="E15" i="9"/>
  <c r="D15" i="9"/>
  <c r="J27" i="9"/>
  <c r="I27" i="9"/>
  <c r="H27" i="9"/>
  <c r="G14" i="9"/>
  <c r="F14" i="9"/>
  <c r="E14" i="9"/>
  <c r="D14" i="9"/>
  <c r="J26" i="9"/>
  <c r="I26" i="9"/>
  <c r="H26" i="9"/>
  <c r="G13" i="9"/>
  <c r="F13" i="9"/>
  <c r="E13" i="9"/>
  <c r="D13" i="9"/>
  <c r="J25" i="9"/>
  <c r="I25" i="9"/>
  <c r="H25" i="9"/>
  <c r="G12" i="9"/>
  <c r="F12" i="9"/>
  <c r="E12" i="9"/>
  <c r="D12" i="9"/>
  <c r="L24" i="9"/>
  <c r="K24" i="9"/>
  <c r="J24" i="9"/>
  <c r="I24" i="9"/>
  <c r="H24" i="9"/>
  <c r="G10" i="9"/>
  <c r="F10" i="9"/>
  <c r="E10" i="9"/>
  <c r="D10" i="9"/>
  <c r="H22" i="9"/>
  <c r="E9" i="9"/>
  <c r="D9" i="9"/>
  <c r="J21" i="9"/>
  <c r="I21" i="9"/>
  <c r="H21" i="9"/>
  <c r="J20" i="9"/>
  <c r="I20" i="9"/>
  <c r="H20" i="9"/>
  <c r="E7" i="9"/>
  <c r="D7" i="9"/>
  <c r="J19" i="9"/>
  <c r="I19" i="9"/>
  <c r="H19" i="9"/>
  <c r="L18" i="9"/>
  <c r="K18" i="9"/>
  <c r="J18" i="9"/>
  <c r="I18" i="9"/>
  <c r="H18" i="9"/>
  <c r="H16" i="9"/>
  <c r="J15" i="9"/>
  <c r="I15" i="9"/>
  <c r="H15" i="9"/>
  <c r="J14" i="9"/>
  <c r="I14" i="9"/>
  <c r="H14" i="9"/>
  <c r="J13" i="9"/>
  <c r="I13" i="9"/>
  <c r="H13" i="9"/>
  <c r="L12" i="9"/>
  <c r="K12" i="9"/>
  <c r="J12" i="9"/>
  <c r="I12" i="9"/>
  <c r="H12" i="9"/>
  <c r="H10" i="9"/>
  <c r="J9" i="9"/>
  <c r="I9" i="9"/>
  <c r="H9" i="9"/>
  <c r="J8" i="9"/>
  <c r="I8" i="9"/>
  <c r="H8" i="9"/>
  <c r="J7" i="9"/>
  <c r="I7" i="9"/>
  <c r="H7" i="9"/>
  <c r="J6" i="9"/>
  <c r="I6" i="9"/>
  <c r="H6" i="9"/>
  <c r="G6" i="9"/>
  <c r="F6" i="9"/>
  <c r="E6" i="9"/>
  <c r="D6" i="9"/>
  <c r="J5" i="9"/>
  <c r="I5" i="9"/>
  <c r="H5" i="9"/>
  <c r="G5" i="9"/>
  <c r="F5" i="9"/>
  <c r="E5" i="9"/>
  <c r="D5" i="9"/>
  <c r="J4" i="9"/>
  <c r="I4" i="9"/>
  <c r="H4" i="9"/>
  <c r="L3" i="9"/>
  <c r="K3" i="9"/>
  <c r="J3" i="9"/>
  <c r="I3" i="9"/>
  <c r="H3" i="9"/>
  <c r="L2" i="9"/>
  <c r="H2" i="9"/>
  <c r="G2" i="9"/>
  <c r="F2" i="9"/>
  <c r="E2" i="9"/>
  <c r="D2" i="9"/>
  <c r="L1" i="9"/>
  <c r="J203" i="9"/>
  <c r="L168" i="9"/>
  <c r="J201" i="9"/>
  <c r="L248" i="9"/>
  <c r="L254" i="9"/>
  <c r="L284" i="9"/>
  <c r="L292" i="9"/>
  <c r="L296" i="9"/>
  <c r="L80" i="9"/>
  <c r="K76" i="9"/>
  <c r="L76" i="9"/>
  <c r="L87" i="9"/>
  <c r="J237" i="9"/>
  <c r="L240" i="9"/>
  <c r="L247" i="9"/>
  <c r="K258" i="9"/>
  <c r="L259" i="9"/>
  <c r="K284" i="9"/>
  <c r="L291" i="9"/>
  <c r="L303" i="9"/>
  <c r="L13" i="9"/>
  <c r="L32" i="9"/>
  <c r="K55" i="9"/>
  <c r="L269" i="9"/>
  <c r="L281" i="9"/>
  <c r="L26" i="9"/>
  <c r="L121" i="9"/>
  <c r="L282" i="9"/>
  <c r="K189" i="9"/>
  <c r="K264" i="9"/>
  <c r="K35" i="9"/>
  <c r="K42" i="9"/>
  <c r="K15" i="9"/>
  <c r="L25" i="9"/>
  <c r="K232" i="9"/>
  <c r="I22" i="9"/>
  <c r="K45" i="9"/>
  <c r="L50" i="9"/>
  <c r="L61" i="9"/>
  <c r="K75" i="9"/>
  <c r="L95" i="9"/>
  <c r="L212" i="9"/>
  <c r="L226" i="9"/>
  <c r="L227" i="9"/>
  <c r="L241" i="9"/>
  <c r="L9" i="9"/>
  <c r="L188" i="9"/>
  <c r="K296" i="9"/>
  <c r="K4" i="9"/>
  <c r="L7" i="9"/>
  <c r="L81" i="9"/>
  <c r="K240" i="9"/>
  <c r="K254" i="9"/>
  <c r="L258" i="9"/>
  <c r="L264" i="9"/>
  <c r="L286" i="9"/>
  <c r="L302" i="9"/>
  <c r="K95" i="9"/>
  <c r="L6" i="9"/>
  <c r="I97" i="9"/>
  <c r="K127" i="9"/>
  <c r="J184" i="9"/>
  <c r="L231" i="9"/>
  <c r="K41" i="9"/>
  <c r="I92" i="9"/>
  <c r="J123" i="9"/>
  <c r="K168" i="9"/>
  <c r="K225" i="9"/>
  <c r="K231" i="9"/>
  <c r="L261" i="9"/>
  <c r="K274" i="9"/>
  <c r="K292" i="9"/>
  <c r="L299" i="9"/>
  <c r="K303" i="9"/>
  <c r="K20" i="9"/>
  <c r="K28" i="9"/>
  <c r="I84" i="9"/>
  <c r="L84" i="9"/>
  <c r="J84" i="9"/>
  <c r="K87" i="9"/>
  <c r="K143" i="9"/>
  <c r="J159" i="9"/>
  <c r="L167" i="9"/>
  <c r="K169" i="9"/>
  <c r="I184" i="9"/>
  <c r="I213" i="9"/>
  <c r="L209" i="9"/>
  <c r="L234" i="9"/>
  <c r="K250" i="9"/>
  <c r="K257" i="9"/>
  <c r="L265" i="9"/>
  <c r="K269" i="9"/>
  <c r="K297" i="9"/>
  <c r="H158" i="9"/>
  <c r="L21" i="9"/>
  <c r="L4" i="9"/>
  <c r="K26" i="9"/>
  <c r="K36" i="9"/>
  <c r="K67" i="9"/>
  <c r="J91" i="9"/>
  <c r="L89" i="9"/>
  <c r="I107" i="9"/>
  <c r="K106" i="9"/>
  <c r="L109" i="9"/>
  <c r="I120" i="9"/>
  <c r="K119" i="9"/>
  <c r="J129" i="9"/>
  <c r="L127" i="9"/>
  <c r="K156" i="9"/>
  <c r="J160" i="9"/>
  <c r="L194" i="9"/>
  <c r="K226" i="9"/>
  <c r="K247" i="9"/>
  <c r="K248" i="9"/>
  <c r="K255" i="9"/>
  <c r="K285" i="9"/>
  <c r="K290" i="9"/>
  <c r="L294" i="9"/>
  <c r="K295" i="9"/>
  <c r="K305" i="9"/>
  <c r="K309" i="9"/>
  <c r="I146" i="9"/>
  <c r="L146" i="9"/>
  <c r="L138" i="9"/>
  <c r="I203" i="9"/>
  <c r="K203" i="9"/>
  <c r="K197" i="9"/>
  <c r="K283" i="9"/>
  <c r="L283" i="9"/>
  <c r="K304" i="9"/>
  <c r="L304" i="9"/>
  <c r="K308" i="9"/>
  <c r="L308" i="9"/>
  <c r="L276" i="9"/>
  <c r="K276" i="9"/>
  <c r="K13" i="9"/>
  <c r="L35" i="9"/>
  <c r="L139" i="9"/>
  <c r="K139" i="9"/>
  <c r="J163" i="9"/>
  <c r="J162" i="9"/>
  <c r="K155" i="9"/>
  <c r="L155" i="9"/>
  <c r="K280" i="9"/>
  <c r="L280" i="9"/>
  <c r="K300" i="9"/>
  <c r="L300" i="9"/>
  <c r="L37" i="9"/>
  <c r="K37" i="9"/>
  <c r="K66" i="9"/>
  <c r="K65" i="9"/>
  <c r="K101" i="9"/>
  <c r="J100" i="9"/>
  <c r="K118" i="9"/>
  <c r="L118" i="9"/>
  <c r="L157" i="9"/>
  <c r="I163" i="9"/>
  <c r="L163" i="9"/>
  <c r="L260" i="9"/>
  <c r="K260" i="9"/>
  <c r="L273" i="9"/>
  <c r="K273" i="9"/>
  <c r="K288" i="9"/>
  <c r="L288" i="9"/>
  <c r="L14" i="9"/>
  <c r="K14" i="9"/>
  <c r="K74" i="9"/>
  <c r="J77" i="9"/>
  <c r="K105" i="9"/>
  <c r="J107" i="9"/>
  <c r="K142" i="9"/>
  <c r="L142" i="9"/>
  <c r="J174" i="9"/>
  <c r="J173" i="9"/>
  <c r="K166" i="9"/>
  <c r="I183" i="9"/>
  <c r="K181" i="9"/>
  <c r="L233" i="9"/>
  <c r="K233" i="9"/>
  <c r="I230" i="9"/>
  <c r="L249" i="9"/>
  <c r="K249" i="9"/>
  <c r="L268" i="9"/>
  <c r="K268" i="9"/>
  <c r="K287" i="9"/>
  <c r="L287" i="9"/>
  <c r="K307" i="9"/>
  <c r="L307" i="9"/>
  <c r="J52" i="9"/>
  <c r="K82" i="9"/>
  <c r="L82" i="9"/>
  <c r="K121" i="9"/>
  <c r="I130" i="9"/>
  <c r="K128" i="9"/>
  <c r="K170" i="9"/>
  <c r="L170" i="9"/>
  <c r="L199" i="9"/>
  <c r="K199" i="9"/>
  <c r="K272" i="9"/>
  <c r="L272" i="9"/>
  <c r="L289" i="9"/>
  <c r="K289" i="9"/>
  <c r="J177" i="9"/>
  <c r="K5" i="9"/>
  <c r="L8" i="9"/>
  <c r="K9" i="9"/>
  <c r="L20" i="9"/>
  <c r="I29" i="9"/>
  <c r="L33" i="9"/>
  <c r="L44" i="9"/>
  <c r="K49" i="9"/>
  <c r="L60" i="9"/>
  <c r="L71" i="9"/>
  <c r="L83" i="9"/>
  <c r="J92" i="9"/>
  <c r="L101" i="9"/>
  <c r="L105" i="9"/>
  <c r="L119" i="9"/>
  <c r="I162" i="9"/>
  <c r="K180" i="9"/>
  <c r="I190" i="9"/>
  <c r="L190" i="9"/>
  <c r="L189" i="9"/>
  <c r="I201" i="9"/>
  <c r="K201" i="9"/>
  <c r="J204" i="9"/>
  <c r="L220" i="9"/>
  <c r="L225" i="9"/>
  <c r="J230" i="9"/>
  <c r="L232" i="9"/>
  <c r="K234" i="9"/>
  <c r="L263" i="9"/>
  <c r="K266" i="9"/>
  <c r="K27" i="9"/>
  <c r="L41" i="9"/>
  <c r="L55" i="9"/>
  <c r="K56" i="9"/>
  <c r="L66" i="9"/>
  <c r="I68" i="9"/>
  <c r="K80" i="9"/>
  <c r="L106" i="9"/>
  <c r="K109" i="9"/>
  <c r="J131" i="9"/>
  <c r="K135" i="9"/>
  <c r="K140" i="9"/>
  <c r="J149" i="9"/>
  <c r="L156" i="9"/>
  <c r="K157" i="9"/>
  <c r="I177" i="9"/>
  <c r="L177" i="9"/>
  <c r="J176" i="9"/>
  <c r="L181" i="9"/>
  <c r="K182" i="9"/>
  <c r="K196" i="9"/>
  <c r="K209" i="9"/>
  <c r="J223" i="9"/>
  <c r="L239" i="9"/>
  <c r="K246" i="9"/>
  <c r="L252" i="9"/>
  <c r="K253" i="9"/>
  <c r="L255" i="9"/>
  <c r="K262" i="9"/>
  <c r="K271" i="9"/>
  <c r="K278" i="9"/>
  <c r="K281" i="9"/>
  <c r="L285" i="9"/>
  <c r="K293" i="9"/>
  <c r="K298" i="9"/>
  <c r="K301" i="9"/>
  <c r="L305" i="9"/>
  <c r="L309" i="9"/>
  <c r="K146" i="9"/>
  <c r="K244" i="9"/>
  <c r="L244" i="9"/>
  <c r="L5" i="9"/>
  <c r="K6" i="9"/>
  <c r="J16" i="9"/>
  <c r="L19" i="9"/>
  <c r="K51" i="9"/>
  <c r="K71" i="9"/>
  <c r="I77" i="9"/>
  <c r="L74" i="9"/>
  <c r="K81" i="9"/>
  <c r="K83" i="9"/>
  <c r="I100" i="9"/>
  <c r="L99" i="9"/>
  <c r="K99" i="9"/>
  <c r="L195" i="9"/>
  <c r="K195" i="9"/>
  <c r="K218" i="9"/>
  <c r="L218" i="9"/>
  <c r="L238" i="9"/>
  <c r="I237" i="9"/>
  <c r="K238" i="9"/>
  <c r="L245" i="9"/>
  <c r="K245" i="9"/>
  <c r="L277" i="9"/>
  <c r="K277" i="9"/>
  <c r="I52" i="9"/>
  <c r="L49" i="9"/>
  <c r="L126" i="9"/>
  <c r="I131" i="9"/>
  <c r="K126" i="9"/>
  <c r="K8" i="9"/>
  <c r="I10" i="9"/>
  <c r="J29" i="9"/>
  <c r="K32" i="9"/>
  <c r="K34" i="9"/>
  <c r="J38" i="9"/>
  <c r="L42" i="9"/>
  <c r="K43" i="9"/>
  <c r="I46" i="9"/>
  <c r="J57" i="9"/>
  <c r="K61" i="9"/>
  <c r="J10" i="9"/>
  <c r="K21" i="9"/>
  <c r="K25" i="9"/>
  <c r="L27" i="9"/>
  <c r="J46" i="9"/>
  <c r="L65" i="9"/>
  <c r="L67" i="9"/>
  <c r="L134" i="9"/>
  <c r="K134" i="9"/>
  <c r="L153" i="9"/>
  <c r="K153" i="9"/>
  <c r="J214" i="9"/>
  <c r="K207" i="9"/>
  <c r="L207" i="9"/>
  <c r="I62" i="9"/>
  <c r="K96" i="9"/>
  <c r="J97" i="9"/>
  <c r="L96" i="9"/>
  <c r="K98" i="9"/>
  <c r="L98" i="9"/>
  <c r="I160" i="9"/>
  <c r="I159" i="9"/>
  <c r="L152" i="9"/>
  <c r="K215" i="9"/>
  <c r="L215" i="9"/>
  <c r="L219" i="9"/>
  <c r="K219" i="9"/>
  <c r="K7" i="9"/>
  <c r="L15" i="9"/>
  <c r="I16" i="9"/>
  <c r="K19" i="9"/>
  <c r="J22" i="9"/>
  <c r="L28" i="9"/>
  <c r="K33" i="9"/>
  <c r="I38" i="9"/>
  <c r="K44" i="9"/>
  <c r="K50" i="9"/>
  <c r="L56" i="9"/>
  <c r="I57" i="9"/>
  <c r="K60" i="9"/>
  <c r="J62" i="9"/>
  <c r="J68" i="9"/>
  <c r="I91" i="9"/>
  <c r="L88" i="9"/>
  <c r="I90" i="9"/>
  <c r="K88" i="9"/>
  <c r="K122" i="9"/>
  <c r="L122" i="9"/>
  <c r="I149" i="9"/>
  <c r="I148" i="9"/>
  <c r="L141" i="9"/>
  <c r="K141" i="9"/>
  <c r="K154" i="9"/>
  <c r="L154" i="9"/>
  <c r="J190" i="9"/>
  <c r="K187" i="9"/>
  <c r="L187" i="9"/>
  <c r="J191" i="9"/>
  <c r="K202" i="9"/>
  <c r="L202" i="9"/>
  <c r="J120" i="9"/>
  <c r="I123" i="9"/>
  <c r="J130" i="9"/>
  <c r="I173" i="9"/>
  <c r="L166" i="9"/>
  <c r="I204" i="9"/>
  <c r="L197" i="9"/>
  <c r="K89" i="9"/>
  <c r="J90" i="9"/>
  <c r="I129" i="9"/>
  <c r="K138" i="9"/>
  <c r="K167" i="9"/>
  <c r="L169" i="9"/>
  <c r="I174" i="9"/>
  <c r="I176" i="9"/>
  <c r="L180" i="9"/>
  <c r="I191" i="9"/>
  <c r="K188" i="9"/>
  <c r="K194" i="9"/>
  <c r="K198" i="9"/>
  <c r="K224" i="9"/>
  <c r="K241" i="9"/>
  <c r="L246" i="9"/>
  <c r="K252" i="9"/>
  <c r="K256" i="9"/>
  <c r="K261" i="9"/>
  <c r="K265" i="9"/>
  <c r="K270" i="9"/>
  <c r="L274" i="9"/>
  <c r="K275" i="9"/>
  <c r="L278" i="9"/>
  <c r="K279" i="9"/>
  <c r="K294" i="9"/>
  <c r="K299" i="9"/>
  <c r="L128" i="9"/>
  <c r="J148" i="9"/>
  <c r="I145" i="9"/>
  <c r="J146" i="9"/>
  <c r="K152" i="9"/>
  <c r="K171" i="9"/>
  <c r="L182" i="9"/>
  <c r="J183" i="9"/>
  <c r="J202" i="9"/>
  <c r="K212" i="9"/>
  <c r="K220" i="9"/>
  <c r="L224" i="9"/>
  <c r="I223" i="9"/>
  <c r="K227" i="9"/>
  <c r="K239" i="9"/>
  <c r="L250" i="9"/>
  <c r="K251" i="9"/>
  <c r="K259" i="9"/>
  <c r="K263" i="9"/>
  <c r="L266" i="9"/>
  <c r="K267" i="9"/>
  <c r="K282" i="9"/>
  <c r="K286" i="9"/>
  <c r="L290" i="9"/>
  <c r="K291" i="9"/>
  <c r="K302" i="9"/>
  <c r="K306" i="9"/>
  <c r="K183" i="9"/>
  <c r="L223" i="9"/>
  <c r="L130" i="9"/>
  <c r="L237" i="9"/>
  <c r="K107" i="9"/>
  <c r="K190" i="9"/>
  <c r="L52" i="9"/>
  <c r="L107" i="9"/>
  <c r="K84" i="9"/>
  <c r="K68" i="9"/>
  <c r="K184" i="9"/>
  <c r="L92" i="9"/>
  <c r="K22" i="9"/>
  <c r="L100" i="9"/>
  <c r="L162" i="9"/>
  <c r="L184" i="9"/>
  <c r="L230" i="9"/>
  <c r="L120" i="9"/>
  <c r="L77" i="9"/>
  <c r="K97" i="9"/>
  <c r="K29" i="9"/>
  <c r="K162" i="9"/>
  <c r="L68" i="9"/>
  <c r="K62" i="9"/>
  <c r="K230" i="9"/>
  <c r="L203" i="9"/>
  <c r="L46" i="9"/>
  <c r="K100" i="9"/>
  <c r="L201" i="9"/>
  <c r="K177" i="9"/>
  <c r="K92" i="9"/>
  <c r="K163" i="9"/>
  <c r="L16" i="9"/>
  <c r="L57" i="9"/>
  <c r="K10" i="9"/>
  <c r="K237" i="9"/>
  <c r="L183" i="9"/>
  <c r="L38" i="9"/>
  <c r="K130" i="9"/>
  <c r="K191" i="9"/>
  <c r="L191" i="9"/>
  <c r="L90" i="9"/>
  <c r="K90" i="9"/>
  <c r="K160" i="9"/>
  <c r="L160" i="9"/>
  <c r="K120" i="9"/>
  <c r="L22" i="9"/>
  <c r="L148" i="9"/>
  <c r="K148" i="9"/>
  <c r="K91" i="9"/>
  <c r="L91" i="9"/>
  <c r="L145" i="9"/>
  <c r="K145" i="9"/>
  <c r="L173" i="9"/>
  <c r="K173" i="9"/>
  <c r="K223" i="9"/>
  <c r="J213" i="9"/>
  <c r="L214" i="9"/>
  <c r="K214" i="9"/>
  <c r="K46" i="9"/>
  <c r="K77" i="9"/>
  <c r="L97" i="9"/>
  <c r="K52" i="9"/>
  <c r="L176" i="9"/>
  <c r="K176" i="9"/>
  <c r="L174" i="9"/>
  <c r="K174" i="9"/>
  <c r="K129" i="9"/>
  <c r="L129" i="9"/>
  <c r="K204" i="9"/>
  <c r="L204" i="9"/>
  <c r="L123" i="9"/>
  <c r="K123" i="9"/>
  <c r="L149" i="9"/>
  <c r="K149" i="9"/>
  <c r="L159" i="9"/>
  <c r="K159" i="9"/>
  <c r="L62" i="9"/>
  <c r="K57" i="9"/>
  <c r="K38" i="9"/>
  <c r="L10" i="9"/>
  <c r="L131" i="9"/>
  <c r="K131" i="9"/>
  <c r="K16" i="9"/>
  <c r="L29" i="9"/>
  <c r="J131" i="8"/>
  <c r="I131" i="8"/>
  <c r="J215" i="6"/>
  <c r="I215" i="6"/>
  <c r="J130" i="8"/>
  <c r="J126" i="8"/>
  <c r="J124" i="8"/>
  <c r="I130" i="8"/>
  <c r="I124" i="8"/>
  <c r="L124" i="8"/>
  <c r="C27" i="5"/>
  <c r="I41" i="8"/>
  <c r="G480" i="8"/>
  <c r="F480" i="8"/>
  <c r="E480" i="8"/>
  <c r="D480" i="8"/>
  <c r="G479" i="8"/>
  <c r="F479" i="8"/>
  <c r="E479" i="8"/>
  <c r="D479" i="8"/>
  <c r="G478" i="8"/>
  <c r="F478" i="8"/>
  <c r="E478" i="8"/>
  <c r="D478" i="8"/>
  <c r="G477" i="8"/>
  <c r="F477" i="8"/>
  <c r="E477" i="8"/>
  <c r="D477" i="8"/>
  <c r="G476" i="8"/>
  <c r="F476" i="8"/>
  <c r="E476" i="8"/>
  <c r="D476" i="8"/>
  <c r="G475" i="8"/>
  <c r="F475" i="8"/>
  <c r="E475" i="8"/>
  <c r="D475" i="8"/>
  <c r="G474" i="8"/>
  <c r="F474" i="8"/>
  <c r="E474" i="8"/>
  <c r="D474" i="8"/>
  <c r="G473" i="8"/>
  <c r="F473" i="8"/>
  <c r="E473" i="8"/>
  <c r="D473" i="8"/>
  <c r="G472" i="8"/>
  <c r="F472" i="8"/>
  <c r="E472" i="8"/>
  <c r="D472" i="8"/>
  <c r="G471" i="8"/>
  <c r="F471" i="8"/>
  <c r="E471" i="8"/>
  <c r="D471" i="8"/>
  <c r="G470" i="8"/>
  <c r="F470" i="8"/>
  <c r="E470" i="8"/>
  <c r="D470" i="8"/>
  <c r="G469" i="8"/>
  <c r="F469" i="8"/>
  <c r="E469" i="8"/>
  <c r="D469" i="8"/>
  <c r="G468" i="8"/>
  <c r="F468" i="8"/>
  <c r="E468" i="8"/>
  <c r="D468" i="8"/>
  <c r="G467" i="8"/>
  <c r="F467" i="8"/>
  <c r="E467" i="8"/>
  <c r="D467" i="8"/>
  <c r="G465" i="8"/>
  <c r="F465" i="8"/>
  <c r="E465" i="8"/>
  <c r="D465" i="8"/>
  <c r="G464" i="8"/>
  <c r="F464" i="8"/>
  <c r="E464" i="8"/>
  <c r="D464" i="8"/>
  <c r="G463" i="8"/>
  <c r="F463" i="8"/>
  <c r="E463" i="8"/>
  <c r="D463" i="8"/>
  <c r="G462" i="8"/>
  <c r="F462" i="8"/>
  <c r="E462" i="8"/>
  <c r="D462" i="8"/>
  <c r="G461" i="8"/>
  <c r="F461" i="8"/>
  <c r="E461" i="8"/>
  <c r="D461" i="8"/>
  <c r="G460" i="8"/>
  <c r="F460" i="8"/>
  <c r="E460" i="8"/>
  <c r="D460" i="8"/>
  <c r="G459" i="8"/>
  <c r="F459" i="8"/>
  <c r="E459" i="8"/>
  <c r="D459" i="8"/>
  <c r="G457" i="8"/>
  <c r="F457" i="8"/>
  <c r="E457" i="8"/>
  <c r="D457" i="8"/>
  <c r="G456" i="8"/>
  <c r="F456" i="8"/>
  <c r="E456" i="8"/>
  <c r="D456" i="8"/>
  <c r="G455" i="8"/>
  <c r="F455" i="8"/>
  <c r="E455" i="8"/>
  <c r="D455" i="8"/>
  <c r="G454" i="8"/>
  <c r="F454" i="8"/>
  <c r="E454" i="8"/>
  <c r="D454" i="8"/>
  <c r="G453" i="8"/>
  <c r="F453" i="8"/>
  <c r="E453" i="8"/>
  <c r="D453" i="8"/>
  <c r="G452" i="8"/>
  <c r="F452" i="8"/>
  <c r="E452" i="8"/>
  <c r="D452" i="8"/>
  <c r="G451" i="8"/>
  <c r="F451" i="8"/>
  <c r="E451" i="8"/>
  <c r="D451" i="8"/>
  <c r="G450" i="8"/>
  <c r="F450" i="8"/>
  <c r="E450" i="8"/>
  <c r="D450" i="8"/>
  <c r="G448" i="8"/>
  <c r="F448" i="8"/>
  <c r="E448" i="8"/>
  <c r="D448" i="8"/>
  <c r="G447" i="8"/>
  <c r="F447" i="8"/>
  <c r="E447" i="8"/>
  <c r="D447" i="8"/>
  <c r="G445" i="8"/>
  <c r="F445" i="8"/>
  <c r="E445" i="8"/>
  <c r="D445" i="8"/>
  <c r="G444" i="8"/>
  <c r="F444" i="8"/>
  <c r="E444" i="8"/>
  <c r="D444" i="8"/>
  <c r="G443" i="8"/>
  <c r="F443" i="8"/>
  <c r="E443" i="8"/>
  <c r="D443" i="8"/>
  <c r="G442" i="8"/>
  <c r="F442" i="8"/>
  <c r="E442" i="8"/>
  <c r="D442" i="8"/>
  <c r="G441" i="8"/>
  <c r="F441" i="8"/>
  <c r="E441" i="8"/>
  <c r="D441" i="8"/>
  <c r="G440" i="8"/>
  <c r="F440" i="8"/>
  <c r="E440" i="8"/>
  <c r="D440" i="8"/>
  <c r="G439" i="8"/>
  <c r="F439" i="8"/>
  <c r="E439" i="8"/>
  <c r="D439" i="8"/>
  <c r="G438" i="8"/>
  <c r="F438" i="8"/>
  <c r="E438" i="8"/>
  <c r="D438" i="8"/>
  <c r="G437" i="8"/>
  <c r="F437" i="8"/>
  <c r="E437" i="8"/>
  <c r="D437" i="8"/>
  <c r="G436" i="8"/>
  <c r="F436" i="8"/>
  <c r="E436" i="8"/>
  <c r="D436" i="8"/>
  <c r="G433" i="8"/>
  <c r="F433" i="8"/>
  <c r="E433" i="8"/>
  <c r="D433" i="8"/>
  <c r="G432" i="8"/>
  <c r="F432" i="8"/>
  <c r="E432" i="8"/>
  <c r="D432" i="8"/>
  <c r="G430" i="8"/>
  <c r="F430" i="8"/>
  <c r="E430" i="8"/>
  <c r="D430" i="8"/>
  <c r="G429" i="8"/>
  <c r="F429" i="8"/>
  <c r="E429" i="8"/>
  <c r="D429" i="8"/>
  <c r="G428" i="8"/>
  <c r="F428" i="8"/>
  <c r="E428" i="8"/>
  <c r="D428" i="8"/>
  <c r="G427" i="8"/>
  <c r="F427" i="8"/>
  <c r="E427" i="8"/>
  <c r="D427" i="8"/>
  <c r="G426" i="8"/>
  <c r="F426" i="8"/>
  <c r="E426" i="8"/>
  <c r="D426" i="8"/>
  <c r="G425" i="8"/>
  <c r="F425" i="8"/>
  <c r="E425" i="8"/>
  <c r="D425" i="8"/>
  <c r="G424" i="8"/>
  <c r="F424" i="8"/>
  <c r="E424" i="8"/>
  <c r="D424" i="8"/>
  <c r="G423" i="8"/>
  <c r="F423" i="8"/>
  <c r="E423" i="8"/>
  <c r="D423" i="8"/>
  <c r="G422" i="8"/>
  <c r="F422" i="8"/>
  <c r="E422" i="8"/>
  <c r="D422" i="8"/>
  <c r="G421" i="8"/>
  <c r="F421" i="8"/>
  <c r="E421" i="8"/>
  <c r="D421" i="8"/>
  <c r="G420" i="8"/>
  <c r="F420" i="8"/>
  <c r="E420" i="8"/>
  <c r="D420" i="8"/>
  <c r="G418" i="8"/>
  <c r="F418" i="8"/>
  <c r="E418" i="8"/>
  <c r="D418" i="8"/>
  <c r="G417" i="8"/>
  <c r="F417" i="8"/>
  <c r="E417" i="8"/>
  <c r="D417" i="8"/>
  <c r="G416" i="8"/>
  <c r="F416" i="8"/>
  <c r="E416" i="8"/>
  <c r="D416" i="8"/>
  <c r="G415" i="8"/>
  <c r="F415" i="8"/>
  <c r="E415" i="8"/>
  <c r="D415" i="8"/>
  <c r="G413" i="8"/>
  <c r="F413" i="8"/>
  <c r="E413" i="8"/>
  <c r="D413" i="8"/>
  <c r="G412" i="8"/>
  <c r="F412" i="8"/>
  <c r="E412" i="8"/>
  <c r="D412" i="8"/>
  <c r="G411" i="8"/>
  <c r="F411" i="8"/>
  <c r="E411" i="8"/>
  <c r="D411" i="8"/>
  <c r="G410" i="8"/>
  <c r="F410" i="8"/>
  <c r="E410" i="8"/>
  <c r="D410" i="8"/>
  <c r="G409" i="8"/>
  <c r="F409" i="8"/>
  <c r="E409" i="8"/>
  <c r="D409" i="8"/>
  <c r="G408" i="8"/>
  <c r="F408" i="8"/>
  <c r="E408" i="8"/>
  <c r="D408" i="8"/>
  <c r="G407" i="8"/>
  <c r="F407" i="8"/>
  <c r="E407" i="8"/>
  <c r="D407" i="8"/>
  <c r="G406" i="8"/>
  <c r="F406" i="8"/>
  <c r="E406" i="8"/>
  <c r="D406" i="8"/>
  <c r="G405" i="8"/>
  <c r="F405" i="8"/>
  <c r="E405" i="8"/>
  <c r="D405" i="8"/>
  <c r="G404" i="8"/>
  <c r="F404" i="8"/>
  <c r="E404" i="8"/>
  <c r="D404" i="8"/>
  <c r="G403" i="8"/>
  <c r="F403" i="8"/>
  <c r="E403" i="8"/>
  <c r="D403" i="8"/>
  <c r="G402" i="8"/>
  <c r="F402" i="8"/>
  <c r="E402" i="8"/>
  <c r="D402" i="8"/>
  <c r="G401" i="8"/>
  <c r="F401" i="8"/>
  <c r="E401" i="8"/>
  <c r="D401" i="8"/>
  <c r="G400" i="8"/>
  <c r="F400" i="8"/>
  <c r="E400" i="8"/>
  <c r="D400" i="8"/>
  <c r="G399" i="8"/>
  <c r="F399" i="8"/>
  <c r="E399" i="8"/>
  <c r="D399" i="8"/>
  <c r="G398" i="8"/>
  <c r="F398" i="8"/>
  <c r="E398" i="8"/>
  <c r="D398" i="8"/>
  <c r="G397" i="8"/>
  <c r="F397" i="8"/>
  <c r="E397" i="8"/>
  <c r="D397" i="8"/>
  <c r="G396" i="8"/>
  <c r="F396" i="8"/>
  <c r="E396" i="8"/>
  <c r="D396" i="8"/>
  <c r="G395" i="8"/>
  <c r="F395" i="8"/>
  <c r="E395" i="8"/>
  <c r="D395" i="8"/>
  <c r="G393" i="8"/>
  <c r="F393" i="8"/>
  <c r="E393" i="8"/>
  <c r="D393" i="8"/>
  <c r="G392" i="8"/>
  <c r="F392" i="8"/>
  <c r="E392" i="8"/>
  <c r="D392" i="8"/>
  <c r="G391" i="8"/>
  <c r="F391" i="8"/>
  <c r="E391" i="8"/>
  <c r="D391" i="8"/>
  <c r="G390" i="8"/>
  <c r="F390" i="8"/>
  <c r="E390" i="8"/>
  <c r="D390" i="8"/>
  <c r="G389" i="8"/>
  <c r="F389" i="8"/>
  <c r="E389" i="8"/>
  <c r="D389" i="8"/>
  <c r="G388" i="8"/>
  <c r="F388" i="8"/>
  <c r="E388" i="8"/>
  <c r="D388" i="8"/>
  <c r="G387" i="8"/>
  <c r="F387" i="8"/>
  <c r="E387" i="8"/>
  <c r="D387" i="8"/>
  <c r="G386" i="8"/>
  <c r="F386" i="8"/>
  <c r="E386" i="8"/>
  <c r="D386" i="8"/>
  <c r="G385" i="8"/>
  <c r="F385" i="8"/>
  <c r="E385" i="8"/>
  <c r="D385" i="8"/>
  <c r="G384" i="8"/>
  <c r="F384" i="8"/>
  <c r="E384" i="8"/>
  <c r="D384" i="8"/>
  <c r="G383" i="8"/>
  <c r="F383" i="8"/>
  <c r="E383" i="8"/>
  <c r="D383" i="8"/>
  <c r="G382" i="8"/>
  <c r="F382" i="8"/>
  <c r="E382" i="8"/>
  <c r="D382" i="8"/>
  <c r="G381" i="8"/>
  <c r="F381" i="8"/>
  <c r="E381" i="8"/>
  <c r="D381" i="8"/>
  <c r="G380" i="8"/>
  <c r="F380" i="8"/>
  <c r="E380" i="8"/>
  <c r="D380" i="8"/>
  <c r="G379" i="8"/>
  <c r="F379" i="8"/>
  <c r="E379" i="8"/>
  <c r="D379" i="8"/>
  <c r="G378" i="8"/>
  <c r="F378" i="8"/>
  <c r="E378" i="8"/>
  <c r="D378" i="8"/>
  <c r="G377" i="8"/>
  <c r="F377" i="8"/>
  <c r="E377" i="8"/>
  <c r="D377" i="8"/>
  <c r="G376" i="8"/>
  <c r="F376" i="8"/>
  <c r="E376" i="8"/>
  <c r="D376" i="8"/>
  <c r="G375" i="8"/>
  <c r="F375" i="8"/>
  <c r="E375" i="8"/>
  <c r="D375" i="8"/>
  <c r="G374" i="8"/>
  <c r="F374" i="8"/>
  <c r="E374" i="8"/>
  <c r="D374" i="8"/>
  <c r="G373" i="8"/>
  <c r="F373" i="8"/>
  <c r="E373" i="8"/>
  <c r="D373" i="8"/>
  <c r="G372" i="8"/>
  <c r="F372" i="8"/>
  <c r="E372" i="8"/>
  <c r="D372" i="8"/>
  <c r="G369" i="8"/>
  <c r="F369" i="8"/>
  <c r="E369" i="8"/>
  <c r="D369" i="8"/>
  <c r="G368" i="8"/>
  <c r="F368" i="8"/>
  <c r="E368" i="8"/>
  <c r="D368" i="8"/>
  <c r="G366" i="8"/>
  <c r="F366" i="8"/>
  <c r="E366" i="8"/>
  <c r="D366" i="8"/>
  <c r="G365" i="8"/>
  <c r="F365" i="8"/>
  <c r="E365" i="8"/>
  <c r="D365" i="8"/>
  <c r="G364" i="8"/>
  <c r="F364" i="8"/>
  <c r="E364" i="8"/>
  <c r="D364" i="8"/>
  <c r="G363" i="8"/>
  <c r="F363" i="8"/>
  <c r="E363" i="8"/>
  <c r="D363" i="8"/>
  <c r="G362" i="8"/>
  <c r="F362" i="8"/>
  <c r="E362" i="8"/>
  <c r="D362" i="8"/>
  <c r="G361" i="8"/>
  <c r="F361" i="8"/>
  <c r="E361" i="8"/>
  <c r="D361" i="8"/>
  <c r="G358" i="8"/>
  <c r="F358" i="8"/>
  <c r="E358" i="8"/>
  <c r="D358" i="8"/>
  <c r="G357" i="8"/>
  <c r="F357" i="8"/>
  <c r="E357" i="8"/>
  <c r="D357" i="8"/>
  <c r="G356" i="8"/>
  <c r="F356" i="8"/>
  <c r="E356" i="8"/>
  <c r="D356" i="8"/>
  <c r="G355" i="8"/>
  <c r="F355" i="8"/>
  <c r="E355" i="8"/>
  <c r="D355" i="8"/>
  <c r="G353" i="8"/>
  <c r="F353" i="8"/>
  <c r="E353" i="8"/>
  <c r="D353" i="8"/>
  <c r="G352" i="8"/>
  <c r="F352" i="8"/>
  <c r="E352" i="8"/>
  <c r="D352" i="8"/>
  <c r="G351" i="8"/>
  <c r="F351" i="8"/>
  <c r="E351" i="8"/>
  <c r="D351" i="8"/>
  <c r="G349" i="8"/>
  <c r="F349" i="8"/>
  <c r="E349" i="8"/>
  <c r="D349" i="8"/>
  <c r="G348" i="8"/>
  <c r="F348" i="8"/>
  <c r="E348" i="8"/>
  <c r="D348" i="8"/>
  <c r="G347" i="8"/>
  <c r="F347" i="8"/>
  <c r="E347" i="8"/>
  <c r="D347" i="8"/>
  <c r="G345" i="8"/>
  <c r="F345" i="8"/>
  <c r="E345" i="8"/>
  <c r="D345" i="8"/>
  <c r="G344" i="8"/>
  <c r="F344" i="8"/>
  <c r="E344" i="8"/>
  <c r="D344" i="8"/>
  <c r="G343" i="8"/>
  <c r="F343" i="8"/>
  <c r="E343" i="8"/>
  <c r="D343" i="8"/>
  <c r="G342" i="8"/>
  <c r="F342" i="8"/>
  <c r="E342" i="8"/>
  <c r="D342" i="8"/>
  <c r="G341" i="8"/>
  <c r="F341" i="8"/>
  <c r="E341" i="8"/>
  <c r="D341" i="8"/>
  <c r="G340" i="8"/>
  <c r="F340" i="8"/>
  <c r="E340" i="8"/>
  <c r="D340" i="8"/>
  <c r="G339" i="8"/>
  <c r="F339" i="8"/>
  <c r="E339" i="8"/>
  <c r="D339" i="8"/>
  <c r="G338" i="8"/>
  <c r="F338" i="8"/>
  <c r="E338" i="8"/>
  <c r="D338" i="8"/>
  <c r="G337" i="8"/>
  <c r="F337" i="8"/>
  <c r="E337" i="8"/>
  <c r="D337" i="8"/>
  <c r="G336" i="8"/>
  <c r="F336" i="8"/>
  <c r="E336" i="8"/>
  <c r="D336" i="8"/>
  <c r="G333" i="8"/>
  <c r="F333" i="8"/>
  <c r="E333" i="8"/>
  <c r="D333" i="8"/>
  <c r="G332" i="8"/>
  <c r="F332" i="8"/>
  <c r="E332" i="8"/>
  <c r="D332" i="8"/>
  <c r="G331" i="8"/>
  <c r="F331" i="8"/>
  <c r="E331" i="8"/>
  <c r="D331" i="8"/>
  <c r="G330" i="8"/>
  <c r="F330" i="8"/>
  <c r="E330" i="8"/>
  <c r="D330" i="8"/>
  <c r="G329" i="8"/>
  <c r="F329" i="8"/>
  <c r="E329" i="8"/>
  <c r="D329" i="8"/>
  <c r="G326" i="8"/>
  <c r="F326" i="8"/>
  <c r="E326" i="8"/>
  <c r="D326" i="8"/>
  <c r="G321" i="8"/>
  <c r="F321" i="8"/>
  <c r="E321" i="8"/>
  <c r="D321" i="8"/>
  <c r="G316" i="8"/>
  <c r="F316" i="8"/>
  <c r="E316" i="8"/>
  <c r="D316" i="8"/>
  <c r="G315" i="8"/>
  <c r="F315" i="8"/>
  <c r="E315" i="8"/>
  <c r="D315" i="8"/>
  <c r="G312" i="8"/>
  <c r="F312" i="8"/>
  <c r="E312" i="8"/>
  <c r="D312" i="8"/>
  <c r="G311" i="8"/>
  <c r="F311" i="8"/>
  <c r="E311" i="8"/>
  <c r="D311" i="8"/>
  <c r="G310" i="8"/>
  <c r="F310" i="8"/>
  <c r="E310" i="8"/>
  <c r="D310" i="8"/>
  <c r="G309" i="8"/>
  <c r="F309" i="8"/>
  <c r="E309" i="8"/>
  <c r="D309" i="8"/>
  <c r="G308" i="8"/>
  <c r="F308" i="8"/>
  <c r="E308" i="8"/>
  <c r="D308" i="8"/>
  <c r="G307" i="8"/>
  <c r="F307" i="8"/>
  <c r="E307" i="8"/>
  <c r="D307" i="8"/>
  <c r="G306" i="8"/>
  <c r="F306" i="8"/>
  <c r="E306" i="8"/>
  <c r="D306" i="8"/>
  <c r="G305" i="8"/>
  <c r="F305" i="8"/>
  <c r="E305" i="8"/>
  <c r="D305" i="8"/>
  <c r="G304" i="8"/>
  <c r="F304" i="8"/>
  <c r="E304" i="8"/>
  <c r="D304" i="8"/>
  <c r="G302" i="8"/>
  <c r="F302" i="8"/>
  <c r="E302" i="8"/>
  <c r="D302" i="8"/>
  <c r="G301" i="8"/>
  <c r="F301" i="8"/>
  <c r="E301" i="8"/>
  <c r="D301" i="8"/>
  <c r="G299" i="8"/>
  <c r="F299" i="8"/>
  <c r="E299" i="8"/>
  <c r="D299" i="8"/>
  <c r="G298" i="8"/>
  <c r="F298" i="8"/>
  <c r="E298" i="8"/>
  <c r="D298" i="8"/>
  <c r="G297" i="8"/>
  <c r="F297" i="8"/>
  <c r="D297" i="8"/>
  <c r="G295" i="8"/>
  <c r="F295" i="8"/>
  <c r="E295" i="8"/>
  <c r="D295" i="8"/>
  <c r="G294" i="8"/>
  <c r="F294" i="8"/>
  <c r="E294" i="8"/>
  <c r="D294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7" i="8"/>
  <c r="F287" i="8"/>
  <c r="E287" i="8"/>
  <c r="D287" i="8"/>
  <c r="G286" i="8"/>
  <c r="F286" i="8"/>
  <c r="E286" i="8"/>
  <c r="D286" i="8"/>
  <c r="G284" i="8"/>
  <c r="F284" i="8"/>
  <c r="E284" i="8"/>
  <c r="D284" i="8"/>
  <c r="G283" i="8"/>
  <c r="F283" i="8"/>
  <c r="E283" i="8"/>
  <c r="D283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6" i="8"/>
  <c r="F276" i="8"/>
  <c r="E276" i="8"/>
  <c r="D276" i="8"/>
  <c r="G275" i="8"/>
  <c r="F275" i="8"/>
  <c r="E275" i="8"/>
  <c r="D275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49" i="8"/>
  <c r="F249" i="8"/>
  <c r="E249" i="8"/>
  <c r="D249" i="8"/>
  <c r="G248" i="8"/>
  <c r="F248" i="8"/>
  <c r="E248" i="8"/>
  <c r="D248" i="8"/>
  <c r="G246" i="8"/>
  <c r="F246" i="8"/>
  <c r="E246" i="8"/>
  <c r="D246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5" i="8"/>
  <c r="F235" i="8"/>
  <c r="E235" i="8"/>
  <c r="D235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G227" i="8"/>
  <c r="F227" i="8"/>
  <c r="E227" i="8"/>
  <c r="D227" i="8"/>
  <c r="E226" i="8"/>
  <c r="D226" i="8"/>
  <c r="G224" i="8"/>
  <c r="F224" i="8"/>
  <c r="E224" i="8"/>
  <c r="D224" i="8"/>
  <c r="G223" i="8"/>
  <c r="F223" i="8"/>
  <c r="E223" i="8"/>
  <c r="D223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E218" i="8"/>
  <c r="D218" i="8"/>
  <c r="G217" i="8"/>
  <c r="F217" i="8"/>
  <c r="E217" i="8"/>
  <c r="D217" i="8"/>
  <c r="G216" i="8"/>
  <c r="F216" i="8"/>
  <c r="E216" i="8"/>
  <c r="D216" i="8"/>
  <c r="E215" i="8"/>
  <c r="D215" i="8"/>
  <c r="G213" i="8"/>
  <c r="F213" i="8"/>
  <c r="E213" i="8"/>
  <c r="D213" i="8"/>
  <c r="E212" i="8"/>
  <c r="D212" i="8"/>
  <c r="G211" i="8"/>
  <c r="F211" i="8"/>
  <c r="E211" i="8"/>
  <c r="D211" i="8"/>
  <c r="G210" i="8"/>
  <c r="F210" i="8"/>
  <c r="E210" i="8"/>
  <c r="D210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E198" i="8"/>
  <c r="D198" i="8"/>
  <c r="H131" i="8"/>
  <c r="G197" i="8"/>
  <c r="F197" i="8"/>
  <c r="E197" i="8"/>
  <c r="D197" i="8"/>
  <c r="G196" i="8"/>
  <c r="F196" i="8"/>
  <c r="E196" i="8"/>
  <c r="D196" i="8"/>
  <c r="H130" i="8"/>
  <c r="G195" i="8"/>
  <c r="F195" i="8"/>
  <c r="E195" i="8"/>
  <c r="D195" i="8"/>
  <c r="J129" i="8"/>
  <c r="I129" i="8"/>
  <c r="H129" i="8"/>
  <c r="G194" i="8"/>
  <c r="F194" i="8"/>
  <c r="E194" i="8"/>
  <c r="D194" i="8"/>
  <c r="L128" i="8"/>
  <c r="K128" i="8"/>
  <c r="J128" i="8"/>
  <c r="I128" i="8"/>
  <c r="H128" i="8"/>
  <c r="E193" i="8"/>
  <c r="D193" i="8"/>
  <c r="G192" i="8"/>
  <c r="F192" i="8"/>
  <c r="E192" i="8"/>
  <c r="D192" i="8"/>
  <c r="I126" i="8"/>
  <c r="H126" i="8"/>
  <c r="G191" i="8"/>
  <c r="F191" i="8"/>
  <c r="E191" i="8"/>
  <c r="D191" i="8"/>
  <c r="L125" i="8"/>
  <c r="K125" i="8"/>
  <c r="J125" i="8"/>
  <c r="I125" i="8"/>
  <c r="H125" i="8"/>
  <c r="G190" i="8"/>
  <c r="F190" i="8"/>
  <c r="E190" i="8"/>
  <c r="D190" i="8"/>
  <c r="H124" i="8"/>
  <c r="G189" i="8"/>
  <c r="F189" i="8"/>
  <c r="E189" i="8"/>
  <c r="D189" i="8"/>
  <c r="L123" i="8"/>
  <c r="K123" i="8"/>
  <c r="J123" i="8"/>
  <c r="I123" i="8"/>
  <c r="H123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E184" i="8"/>
  <c r="D184" i="8"/>
  <c r="G183" i="8"/>
  <c r="F183" i="8"/>
  <c r="E183" i="8"/>
  <c r="D183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E177" i="8"/>
  <c r="D177" i="8"/>
  <c r="G176" i="8"/>
  <c r="F176" i="8"/>
  <c r="E176" i="8"/>
  <c r="D176" i="8"/>
  <c r="G175" i="8"/>
  <c r="F175" i="8"/>
  <c r="E175" i="8"/>
  <c r="D175" i="8"/>
  <c r="E174" i="8"/>
  <c r="D174" i="8"/>
  <c r="G170" i="8"/>
  <c r="F170" i="8"/>
  <c r="E170" i="8"/>
  <c r="D170" i="8"/>
  <c r="G169" i="8"/>
  <c r="F169" i="8"/>
  <c r="E169" i="8"/>
  <c r="D169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E156" i="8"/>
  <c r="D156" i="8"/>
  <c r="G155" i="8"/>
  <c r="F155" i="8"/>
  <c r="E155" i="8"/>
  <c r="D155" i="8"/>
  <c r="G154" i="8"/>
  <c r="F154" i="8"/>
  <c r="E154" i="8"/>
  <c r="D154" i="8"/>
  <c r="E153" i="8"/>
  <c r="D153" i="8"/>
  <c r="G152" i="8"/>
  <c r="F152" i="8"/>
  <c r="E152" i="8"/>
  <c r="D152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E145" i="8"/>
  <c r="D145" i="8"/>
  <c r="G143" i="8"/>
  <c r="F143" i="8"/>
  <c r="E143" i="8"/>
  <c r="D143" i="8"/>
  <c r="G142" i="8"/>
  <c r="F142" i="8"/>
  <c r="E142" i="8"/>
  <c r="D142" i="8"/>
  <c r="E141" i="8"/>
  <c r="D141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E130" i="8"/>
  <c r="D130" i="8"/>
  <c r="G129" i="8"/>
  <c r="F129" i="8"/>
  <c r="E129" i="8"/>
  <c r="D129" i="8"/>
  <c r="G127" i="8"/>
  <c r="F127" i="8"/>
  <c r="E127" i="8"/>
  <c r="D127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19" i="8"/>
  <c r="F119" i="8"/>
  <c r="E119" i="8"/>
  <c r="D119" i="8"/>
  <c r="E118" i="8"/>
  <c r="D118" i="8"/>
  <c r="L121" i="8"/>
  <c r="H121" i="8"/>
  <c r="G117" i="8"/>
  <c r="F117" i="8"/>
  <c r="E117" i="8"/>
  <c r="D117" i="8"/>
  <c r="H120" i="8"/>
  <c r="G116" i="8"/>
  <c r="F116" i="8"/>
  <c r="E116" i="8"/>
  <c r="D116" i="8"/>
  <c r="L119" i="8"/>
  <c r="K119" i="8"/>
  <c r="J119" i="8"/>
  <c r="I119" i="8"/>
  <c r="H119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E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6" i="8"/>
  <c r="F106" i="8"/>
  <c r="E106" i="8"/>
  <c r="D106" i="8"/>
  <c r="H117" i="8"/>
  <c r="E105" i="8"/>
  <c r="D105" i="8"/>
  <c r="J116" i="8"/>
  <c r="I116" i="8"/>
  <c r="H116" i="8"/>
  <c r="J115" i="8"/>
  <c r="I115" i="8"/>
  <c r="I117" i="8"/>
  <c r="H115" i="8"/>
  <c r="G103" i="8"/>
  <c r="F103" i="8"/>
  <c r="E103" i="8"/>
  <c r="D103" i="8"/>
  <c r="H114" i="8"/>
  <c r="E102" i="8"/>
  <c r="D102" i="8"/>
  <c r="J113" i="8"/>
  <c r="I113" i="8"/>
  <c r="H113" i="8"/>
  <c r="G101" i="8"/>
  <c r="F101" i="8"/>
  <c r="E101" i="8"/>
  <c r="D101" i="8"/>
  <c r="J112" i="8"/>
  <c r="I112" i="8"/>
  <c r="H112" i="8"/>
  <c r="G100" i="8"/>
  <c r="F100" i="8"/>
  <c r="E100" i="8"/>
  <c r="D100" i="8"/>
  <c r="L111" i="8"/>
  <c r="K111" i="8"/>
  <c r="J111" i="8"/>
  <c r="I111" i="8"/>
  <c r="H111" i="8"/>
  <c r="E99" i="8"/>
  <c r="D99" i="8"/>
  <c r="G98" i="8"/>
  <c r="F98" i="8"/>
  <c r="E98" i="8"/>
  <c r="D98" i="8"/>
  <c r="J103" i="8"/>
  <c r="I103" i="8"/>
  <c r="H103" i="8"/>
  <c r="G97" i="8"/>
  <c r="F97" i="8"/>
  <c r="E97" i="8"/>
  <c r="D97" i="8"/>
  <c r="H102" i="8"/>
  <c r="G96" i="8"/>
  <c r="F96" i="8"/>
  <c r="E96" i="8"/>
  <c r="D96" i="8"/>
  <c r="H101" i="8"/>
  <c r="G95" i="8"/>
  <c r="F95" i="8"/>
  <c r="E95" i="8"/>
  <c r="D95" i="8"/>
  <c r="J100" i="8"/>
  <c r="I100" i="8"/>
  <c r="H100" i="8"/>
  <c r="G94" i="8"/>
  <c r="F94" i="8"/>
  <c r="E94" i="8"/>
  <c r="D94" i="8"/>
  <c r="J99" i="8"/>
  <c r="I99" i="8"/>
  <c r="H99" i="8"/>
  <c r="G93" i="8"/>
  <c r="F93" i="8"/>
  <c r="E93" i="8"/>
  <c r="D93" i="8"/>
  <c r="L98" i="8"/>
  <c r="K98" i="8"/>
  <c r="J98" i="8"/>
  <c r="I98" i="8"/>
  <c r="H98" i="8"/>
  <c r="G92" i="8"/>
  <c r="F92" i="8"/>
  <c r="E92" i="8"/>
  <c r="D92" i="8"/>
  <c r="H97" i="8"/>
  <c r="J95" i="8"/>
  <c r="I95" i="8"/>
  <c r="H95" i="8"/>
  <c r="G89" i="8"/>
  <c r="F89" i="8"/>
  <c r="E89" i="8"/>
  <c r="D89" i="8"/>
  <c r="H94" i="8"/>
  <c r="G88" i="8"/>
  <c r="F88" i="8"/>
  <c r="E88" i="8"/>
  <c r="D88" i="8"/>
  <c r="J93" i="8"/>
  <c r="J94" i="8"/>
  <c r="I93" i="8"/>
  <c r="H93" i="8"/>
  <c r="G87" i="8"/>
  <c r="F87" i="8"/>
  <c r="E87" i="8"/>
  <c r="D87" i="8"/>
  <c r="J92" i="8"/>
  <c r="I92" i="8"/>
  <c r="H92" i="8"/>
  <c r="H91" i="8"/>
  <c r="E85" i="8"/>
  <c r="D85" i="8"/>
  <c r="J90" i="8"/>
  <c r="I90" i="8"/>
  <c r="H90" i="8"/>
  <c r="G84" i="8"/>
  <c r="F84" i="8"/>
  <c r="E84" i="8"/>
  <c r="D84" i="8"/>
  <c r="J89" i="8"/>
  <c r="I89" i="8"/>
  <c r="H89" i="8"/>
  <c r="G83" i="8"/>
  <c r="F83" i="8"/>
  <c r="E83" i="8"/>
  <c r="D83" i="8"/>
  <c r="L88" i="8"/>
  <c r="K88" i="8"/>
  <c r="J88" i="8"/>
  <c r="I88" i="8"/>
  <c r="H88" i="8"/>
  <c r="G82" i="8"/>
  <c r="F82" i="8"/>
  <c r="E82" i="8"/>
  <c r="D82" i="8"/>
  <c r="H86" i="8"/>
  <c r="G80" i="8"/>
  <c r="F80" i="8"/>
  <c r="E80" i="8"/>
  <c r="D80" i="8"/>
  <c r="H85" i="8"/>
  <c r="G79" i="8"/>
  <c r="F79" i="8"/>
  <c r="E79" i="8"/>
  <c r="D79" i="8"/>
  <c r="H84" i="8"/>
  <c r="G78" i="8"/>
  <c r="F78" i="8"/>
  <c r="E78" i="8"/>
  <c r="D78" i="8"/>
  <c r="J83" i="8"/>
  <c r="I83" i="8"/>
  <c r="H83" i="8"/>
  <c r="J82" i="8"/>
  <c r="I82" i="8"/>
  <c r="H82" i="8"/>
  <c r="E76" i="8"/>
  <c r="D76" i="8"/>
  <c r="J81" i="8"/>
  <c r="I81" i="8"/>
  <c r="H81" i="8"/>
  <c r="G75" i="8"/>
  <c r="F75" i="8"/>
  <c r="E75" i="8"/>
  <c r="D75" i="8"/>
  <c r="L80" i="8"/>
  <c r="K80" i="8"/>
  <c r="J80" i="8"/>
  <c r="I80" i="8"/>
  <c r="H80" i="8"/>
  <c r="G74" i="8"/>
  <c r="F74" i="8"/>
  <c r="E74" i="8"/>
  <c r="D74" i="8"/>
  <c r="G73" i="8"/>
  <c r="F73" i="8"/>
  <c r="E73" i="8"/>
  <c r="D73" i="8"/>
  <c r="H78" i="8"/>
  <c r="G72" i="8"/>
  <c r="F72" i="8"/>
  <c r="E72" i="8"/>
  <c r="D72" i="8"/>
  <c r="J77" i="8"/>
  <c r="I77" i="8"/>
  <c r="H77" i="8"/>
  <c r="G71" i="8"/>
  <c r="F71" i="8"/>
  <c r="E71" i="8"/>
  <c r="D71" i="8"/>
  <c r="J76" i="8"/>
  <c r="I76" i="8"/>
  <c r="H76" i="8"/>
  <c r="J75" i="8"/>
  <c r="I75" i="8"/>
  <c r="H75" i="8"/>
  <c r="G69" i="8"/>
  <c r="F69" i="8"/>
  <c r="E69" i="8"/>
  <c r="D69" i="8"/>
  <c r="J74" i="8"/>
  <c r="I74" i="8"/>
  <c r="H74" i="8"/>
  <c r="L73" i="8"/>
  <c r="K73" i="8"/>
  <c r="J73" i="8"/>
  <c r="I73" i="8"/>
  <c r="H73" i="8"/>
  <c r="E67" i="8"/>
  <c r="D67" i="8"/>
  <c r="G66" i="8"/>
  <c r="F66" i="8"/>
  <c r="E66" i="8"/>
  <c r="D66" i="8"/>
  <c r="H71" i="8"/>
  <c r="G65" i="8"/>
  <c r="F65" i="8"/>
  <c r="E65" i="8"/>
  <c r="D65" i="8"/>
  <c r="J70" i="8"/>
  <c r="I70" i="8"/>
  <c r="H70" i="8"/>
  <c r="G64" i="8"/>
  <c r="F64" i="8"/>
  <c r="E64" i="8"/>
  <c r="D64" i="8"/>
  <c r="J69" i="8"/>
  <c r="I69" i="8"/>
  <c r="H69" i="8"/>
  <c r="G63" i="8"/>
  <c r="F63" i="8"/>
  <c r="E63" i="8"/>
  <c r="D63" i="8"/>
  <c r="J68" i="8"/>
  <c r="I68" i="8"/>
  <c r="H68" i="8"/>
  <c r="G62" i="8"/>
  <c r="F62" i="8"/>
  <c r="E62" i="8"/>
  <c r="D62" i="8"/>
  <c r="L67" i="8"/>
  <c r="K67" i="8"/>
  <c r="J67" i="8"/>
  <c r="I67" i="8"/>
  <c r="H67" i="8"/>
  <c r="G61" i="8"/>
  <c r="F61" i="8"/>
  <c r="E61" i="8"/>
  <c r="D61" i="8"/>
  <c r="G60" i="8"/>
  <c r="F60" i="8"/>
  <c r="E60" i="8"/>
  <c r="D60" i="8"/>
  <c r="J65" i="8"/>
  <c r="I65" i="8"/>
  <c r="G59" i="8"/>
  <c r="F59" i="8"/>
  <c r="E59" i="8"/>
  <c r="D59" i="8"/>
  <c r="L64" i="8"/>
  <c r="K64" i="8"/>
  <c r="J64" i="8"/>
  <c r="I64" i="8"/>
  <c r="H64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E52" i="8"/>
  <c r="D52" i="8"/>
  <c r="H62" i="8"/>
  <c r="G50" i="8"/>
  <c r="F50" i="8"/>
  <c r="E50" i="8"/>
  <c r="D50" i="8"/>
  <c r="J61" i="8"/>
  <c r="I61" i="8"/>
  <c r="H61" i="8"/>
  <c r="J60" i="8"/>
  <c r="I60" i="8"/>
  <c r="H60" i="8"/>
  <c r="E48" i="8"/>
  <c r="D48" i="8"/>
  <c r="L59" i="8"/>
  <c r="K59" i="8"/>
  <c r="J59" i="8"/>
  <c r="I59" i="8"/>
  <c r="H59" i="8"/>
  <c r="G47" i="8"/>
  <c r="F47" i="8"/>
  <c r="E47" i="8"/>
  <c r="D47" i="8"/>
  <c r="G46" i="8"/>
  <c r="F46" i="8"/>
  <c r="E46" i="8"/>
  <c r="D46" i="8"/>
  <c r="H57" i="8"/>
  <c r="G45" i="8"/>
  <c r="F45" i="8"/>
  <c r="E45" i="8"/>
  <c r="D45" i="8"/>
  <c r="J56" i="8"/>
  <c r="I56" i="8"/>
  <c r="H56" i="8"/>
  <c r="G44" i="8"/>
  <c r="F44" i="8"/>
  <c r="E44" i="8"/>
  <c r="D44" i="8"/>
  <c r="J55" i="8"/>
  <c r="I55" i="8"/>
  <c r="H55" i="8"/>
  <c r="G43" i="8"/>
  <c r="F43" i="8"/>
  <c r="E43" i="8"/>
  <c r="D43" i="8"/>
  <c r="L54" i="8"/>
  <c r="K54" i="8"/>
  <c r="J54" i="8"/>
  <c r="I54" i="8"/>
  <c r="H54" i="8"/>
  <c r="E42" i="8"/>
  <c r="D42" i="8"/>
  <c r="G41" i="8"/>
  <c r="F41" i="8"/>
  <c r="E41" i="8"/>
  <c r="D41" i="8"/>
  <c r="H52" i="8"/>
  <c r="G40" i="8"/>
  <c r="F40" i="8"/>
  <c r="E40" i="8"/>
  <c r="D40" i="8"/>
  <c r="J51" i="8"/>
  <c r="I51" i="8"/>
  <c r="H51" i="8"/>
  <c r="G39" i="8"/>
  <c r="F39" i="8"/>
  <c r="E39" i="8"/>
  <c r="D39" i="8"/>
  <c r="J50" i="8"/>
  <c r="I50" i="8"/>
  <c r="H50" i="8"/>
  <c r="G38" i="8"/>
  <c r="F38" i="8"/>
  <c r="E38" i="8"/>
  <c r="D38" i="8"/>
  <c r="J49" i="8"/>
  <c r="I49" i="8"/>
  <c r="H49" i="8"/>
  <c r="G37" i="8"/>
  <c r="F37" i="8"/>
  <c r="E37" i="8"/>
  <c r="D37" i="8"/>
  <c r="L48" i="8"/>
  <c r="K48" i="8"/>
  <c r="J48" i="8"/>
  <c r="I48" i="8"/>
  <c r="H48" i="8"/>
  <c r="G36" i="8"/>
  <c r="F36" i="8"/>
  <c r="E36" i="8"/>
  <c r="D36" i="8"/>
  <c r="E35" i="8"/>
  <c r="H46" i="8"/>
  <c r="G34" i="8"/>
  <c r="F34" i="8"/>
  <c r="E34" i="8"/>
  <c r="D34" i="8"/>
  <c r="J45" i="8"/>
  <c r="I45" i="8"/>
  <c r="H45" i="8"/>
  <c r="E33" i="8"/>
  <c r="D33" i="8"/>
  <c r="J44" i="8"/>
  <c r="I44" i="8"/>
  <c r="H44" i="8"/>
  <c r="G32" i="8"/>
  <c r="F32" i="8"/>
  <c r="E32" i="8"/>
  <c r="D32" i="8"/>
  <c r="J43" i="8"/>
  <c r="I43" i="8"/>
  <c r="H43" i="8"/>
  <c r="G31" i="8"/>
  <c r="F31" i="8"/>
  <c r="E31" i="8"/>
  <c r="D31" i="8"/>
  <c r="J42" i="8"/>
  <c r="I42" i="8"/>
  <c r="H42" i="8"/>
  <c r="G30" i="8"/>
  <c r="F30" i="8"/>
  <c r="E30" i="8"/>
  <c r="D30" i="8"/>
  <c r="J41" i="8"/>
  <c r="H41" i="8"/>
  <c r="G29" i="8"/>
  <c r="F29" i="8"/>
  <c r="E29" i="8"/>
  <c r="D29" i="8"/>
  <c r="L40" i="8"/>
  <c r="K40" i="8"/>
  <c r="J40" i="8"/>
  <c r="I40" i="8"/>
  <c r="H40" i="8"/>
  <c r="G28" i="8"/>
  <c r="F28" i="8"/>
  <c r="E28" i="8"/>
  <c r="D28" i="8"/>
  <c r="H38" i="8"/>
  <c r="G26" i="8"/>
  <c r="F26" i="8"/>
  <c r="E26" i="8"/>
  <c r="D26" i="8"/>
  <c r="J37" i="8"/>
  <c r="I37" i="8"/>
  <c r="H37" i="8"/>
  <c r="E25" i="8"/>
  <c r="D25" i="8"/>
  <c r="J36" i="8"/>
  <c r="I36" i="8"/>
  <c r="H36" i="8"/>
  <c r="G24" i="8"/>
  <c r="F24" i="8"/>
  <c r="E24" i="8"/>
  <c r="D24" i="8"/>
  <c r="J35" i="8"/>
  <c r="I35" i="8"/>
  <c r="H35" i="8"/>
  <c r="G23" i="8"/>
  <c r="F23" i="8"/>
  <c r="E23" i="8"/>
  <c r="D23" i="8"/>
  <c r="J34" i="8"/>
  <c r="I34" i="8"/>
  <c r="H34" i="8"/>
  <c r="G22" i="8"/>
  <c r="F22" i="8"/>
  <c r="E22" i="8"/>
  <c r="D22" i="8"/>
  <c r="J33" i="8"/>
  <c r="I33" i="8"/>
  <c r="H33" i="8"/>
  <c r="G21" i="8"/>
  <c r="F21" i="8"/>
  <c r="E21" i="8"/>
  <c r="D21" i="8"/>
  <c r="J32" i="8"/>
  <c r="I32" i="8"/>
  <c r="H32" i="8"/>
  <c r="G20" i="8"/>
  <c r="F20" i="8"/>
  <c r="E20" i="8"/>
  <c r="D20" i="8"/>
  <c r="L31" i="8"/>
  <c r="K31" i="8"/>
  <c r="J31" i="8"/>
  <c r="I31" i="8"/>
  <c r="H31" i="8"/>
  <c r="G19" i="8"/>
  <c r="F19" i="8"/>
  <c r="E19" i="8"/>
  <c r="D19" i="8"/>
  <c r="G18" i="8"/>
  <c r="F18" i="8"/>
  <c r="E18" i="8"/>
  <c r="D18" i="8"/>
  <c r="H29" i="8"/>
  <c r="J28" i="8"/>
  <c r="I28" i="8"/>
  <c r="H28" i="8"/>
  <c r="G16" i="8"/>
  <c r="F16" i="8"/>
  <c r="E16" i="8"/>
  <c r="D16" i="8"/>
  <c r="J27" i="8"/>
  <c r="I27" i="8"/>
  <c r="H27" i="8"/>
  <c r="G15" i="8"/>
  <c r="F15" i="8"/>
  <c r="E15" i="8"/>
  <c r="D15" i="8"/>
  <c r="J26" i="8"/>
  <c r="I26" i="8"/>
  <c r="H26" i="8"/>
  <c r="G14" i="8"/>
  <c r="F14" i="8"/>
  <c r="E14" i="8"/>
  <c r="D14" i="8"/>
  <c r="J25" i="8"/>
  <c r="I25" i="8"/>
  <c r="H25" i="8"/>
  <c r="G13" i="8"/>
  <c r="F13" i="8"/>
  <c r="E13" i="8"/>
  <c r="D13" i="8"/>
  <c r="L24" i="8"/>
  <c r="K24" i="8"/>
  <c r="J24" i="8"/>
  <c r="I24" i="8"/>
  <c r="H24" i="8"/>
  <c r="G11" i="8"/>
  <c r="F11" i="8"/>
  <c r="E11" i="8"/>
  <c r="D11" i="8"/>
  <c r="H22" i="8"/>
  <c r="E10" i="8"/>
  <c r="D10" i="8"/>
  <c r="J21" i="8"/>
  <c r="I21" i="8"/>
  <c r="H21" i="8"/>
  <c r="J20" i="8"/>
  <c r="I20" i="8"/>
  <c r="H20" i="8"/>
  <c r="E8" i="8"/>
  <c r="D8" i="8"/>
  <c r="J19" i="8"/>
  <c r="I19" i="8"/>
  <c r="H19" i="8"/>
  <c r="L18" i="8"/>
  <c r="K18" i="8"/>
  <c r="J18" i="8"/>
  <c r="I18" i="8"/>
  <c r="H18" i="8"/>
  <c r="H16" i="8"/>
  <c r="J15" i="8"/>
  <c r="I15" i="8"/>
  <c r="H15" i="8"/>
  <c r="J14" i="8"/>
  <c r="I14" i="8"/>
  <c r="H14" i="8"/>
  <c r="J13" i="8"/>
  <c r="I13" i="8"/>
  <c r="H13" i="8"/>
  <c r="L12" i="8"/>
  <c r="K12" i="8"/>
  <c r="J12" i="8"/>
  <c r="I12" i="8"/>
  <c r="H12" i="8"/>
  <c r="H10" i="8"/>
  <c r="J9" i="8"/>
  <c r="I9" i="8"/>
  <c r="H9" i="8"/>
  <c r="J8" i="8"/>
  <c r="I8" i="8"/>
  <c r="H8" i="8"/>
  <c r="J7" i="8"/>
  <c r="I7" i="8"/>
  <c r="H7" i="8"/>
  <c r="G7" i="8"/>
  <c r="F7" i="8"/>
  <c r="E7" i="8"/>
  <c r="D7" i="8"/>
  <c r="J6" i="8"/>
  <c r="I6" i="8"/>
  <c r="H6" i="8"/>
  <c r="G6" i="8"/>
  <c r="F6" i="8"/>
  <c r="E6" i="8"/>
  <c r="D6" i="8"/>
  <c r="J5" i="8"/>
  <c r="I5" i="8"/>
  <c r="H5" i="8"/>
  <c r="G5" i="8"/>
  <c r="F5" i="8"/>
  <c r="E5" i="8"/>
  <c r="D5" i="8"/>
  <c r="J4" i="8"/>
  <c r="I4" i="8"/>
  <c r="H4" i="8"/>
  <c r="L3" i="8"/>
  <c r="K3" i="8"/>
  <c r="J3" i="8"/>
  <c r="I3" i="8"/>
  <c r="H3" i="8"/>
  <c r="L2" i="8"/>
  <c r="H2" i="8"/>
  <c r="G2" i="8"/>
  <c r="F2" i="8"/>
  <c r="E2" i="8"/>
  <c r="D2" i="8"/>
  <c r="L1" i="8"/>
  <c r="I4" i="7"/>
  <c r="J4" i="7"/>
  <c r="I5" i="7"/>
  <c r="J5" i="7"/>
  <c r="I6" i="7"/>
  <c r="J6" i="7"/>
  <c r="I7" i="7"/>
  <c r="J7" i="7"/>
  <c r="I8" i="7"/>
  <c r="J8" i="7"/>
  <c r="I9" i="7"/>
  <c r="J9" i="7"/>
  <c r="E53" i="6"/>
  <c r="E18" i="6"/>
  <c r="E17" i="6"/>
  <c r="E16" i="6"/>
  <c r="E15" i="6"/>
  <c r="E14" i="6"/>
  <c r="E13" i="6"/>
  <c r="E12" i="6"/>
  <c r="E11" i="6"/>
  <c r="E10" i="6"/>
  <c r="D25" i="6"/>
  <c r="D26" i="6"/>
  <c r="E26" i="6"/>
  <c r="E25" i="6"/>
  <c r="D28" i="6"/>
  <c r="E28" i="6"/>
  <c r="E8" i="6"/>
  <c r="D18" i="6"/>
  <c r="D17" i="6"/>
  <c r="D16" i="6"/>
  <c r="D15" i="6"/>
  <c r="D14" i="6"/>
  <c r="D13" i="6"/>
  <c r="D12" i="6"/>
  <c r="D11" i="6"/>
  <c r="D10" i="6"/>
  <c r="E7" i="6"/>
  <c r="D5" i="6"/>
  <c r="E69" i="6"/>
  <c r="D69" i="6"/>
  <c r="E68" i="6"/>
  <c r="D68" i="6"/>
  <c r="E67" i="6"/>
  <c r="D67" i="6"/>
  <c r="E66" i="6"/>
  <c r="D66" i="6"/>
  <c r="E65" i="6"/>
  <c r="D65" i="6"/>
  <c r="D72" i="6"/>
  <c r="D71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E71" i="6"/>
  <c r="E62" i="6"/>
  <c r="D62" i="6"/>
  <c r="E59" i="6"/>
  <c r="D59" i="6"/>
  <c r="E58" i="6"/>
  <c r="D58" i="6"/>
  <c r="E57" i="6"/>
  <c r="D57" i="6"/>
  <c r="E56" i="6"/>
  <c r="D56" i="6"/>
  <c r="E55" i="6"/>
  <c r="D55" i="6"/>
  <c r="D53" i="6"/>
  <c r="E52" i="6"/>
  <c r="D52" i="6"/>
  <c r="E51" i="6"/>
  <c r="D51" i="6"/>
  <c r="E50" i="6"/>
  <c r="D50" i="6"/>
  <c r="E49" i="6"/>
  <c r="D49" i="6"/>
  <c r="E48" i="6"/>
  <c r="D48" i="6"/>
  <c r="E46" i="6"/>
  <c r="D46" i="6"/>
  <c r="E44" i="6"/>
  <c r="D44" i="6"/>
  <c r="E43" i="6"/>
  <c r="D43" i="6"/>
  <c r="E42" i="6"/>
  <c r="D42" i="6"/>
  <c r="E41" i="6"/>
  <c r="D41" i="6"/>
  <c r="E40" i="6"/>
  <c r="D40" i="6"/>
  <c r="E38" i="6"/>
  <c r="D38" i="6"/>
  <c r="E34" i="6"/>
  <c r="D34" i="6"/>
  <c r="E33" i="6"/>
  <c r="D33" i="6"/>
  <c r="E32" i="6"/>
  <c r="D32" i="6"/>
  <c r="E31" i="6"/>
  <c r="D31" i="6"/>
  <c r="E30" i="6"/>
  <c r="D30" i="6"/>
  <c r="E27" i="6"/>
  <c r="D27" i="6"/>
  <c r="E23" i="6"/>
  <c r="D23" i="6"/>
  <c r="D8" i="6"/>
  <c r="D7" i="6"/>
  <c r="E6" i="6"/>
  <c r="D6" i="6"/>
  <c r="E5" i="6"/>
  <c r="F5" i="6"/>
  <c r="I86" i="8"/>
  <c r="I85" i="8"/>
  <c r="I10" i="7"/>
  <c r="K213" i="9"/>
  <c r="L213" i="9"/>
  <c r="L70" i="8"/>
  <c r="K100" i="8"/>
  <c r="K115" i="8"/>
  <c r="J10" i="7"/>
  <c r="L69" i="8"/>
  <c r="L36" i="8"/>
  <c r="L43" i="8"/>
  <c r="L15" i="8"/>
  <c r="L95" i="8"/>
  <c r="L14" i="8"/>
  <c r="K20" i="8"/>
  <c r="L26" i="8"/>
  <c r="K32" i="8"/>
  <c r="L42" i="8"/>
  <c r="K43" i="8"/>
  <c r="K68" i="8"/>
  <c r="L74" i="8"/>
  <c r="K75" i="8"/>
  <c r="K35" i="8"/>
  <c r="L37" i="8"/>
  <c r="K15" i="8"/>
  <c r="K49" i="8"/>
  <c r="K56" i="8"/>
  <c r="K126" i="8"/>
  <c r="L27" i="8"/>
  <c r="L32" i="8"/>
  <c r="I71" i="8"/>
  <c r="K99" i="8"/>
  <c r="L103" i="8"/>
  <c r="L113" i="8"/>
  <c r="L129" i="8"/>
  <c r="K5" i="8"/>
  <c r="K9" i="8"/>
  <c r="K6" i="8"/>
  <c r="K42" i="8"/>
  <c r="K27" i="8"/>
  <c r="K45" i="8"/>
  <c r="J78" i="8"/>
  <c r="L76" i="8"/>
  <c r="L83" i="8"/>
  <c r="K92" i="8"/>
  <c r="J16" i="8"/>
  <c r="L35" i="8"/>
  <c r="K36" i="8"/>
  <c r="K82" i="8"/>
  <c r="L126" i="8"/>
  <c r="K65" i="8"/>
  <c r="K77" i="8"/>
  <c r="L89" i="8"/>
  <c r="L93" i="8"/>
  <c r="I57" i="8"/>
  <c r="L55" i="8"/>
  <c r="I91" i="8"/>
  <c r="L90" i="8"/>
  <c r="I29" i="8"/>
  <c r="K26" i="8"/>
  <c r="K55" i="8"/>
  <c r="K69" i="8"/>
  <c r="J91" i="8"/>
  <c r="I114" i="8"/>
  <c r="K116" i="8"/>
  <c r="L116" i="8"/>
  <c r="K129" i="8"/>
  <c r="L5" i="8"/>
  <c r="L9" i="8"/>
  <c r="I22" i="8"/>
  <c r="J29" i="8"/>
  <c r="J57" i="8"/>
  <c r="I62" i="8"/>
  <c r="I84" i="8"/>
  <c r="L92" i="8"/>
  <c r="K93" i="8"/>
  <c r="L120" i="8"/>
  <c r="K120" i="8"/>
  <c r="K121" i="8"/>
  <c r="L45" i="8"/>
  <c r="L56" i="8"/>
  <c r="J85" i="8"/>
  <c r="J114" i="8"/>
  <c r="L6" i="8"/>
  <c r="K14" i="8"/>
  <c r="J38" i="8"/>
  <c r="K37" i="8"/>
  <c r="J62" i="8"/>
  <c r="I78" i="8"/>
  <c r="L75" i="8"/>
  <c r="J117" i="8"/>
  <c r="I10" i="8"/>
  <c r="L4" i="8"/>
  <c r="K4" i="8"/>
  <c r="K7" i="8"/>
  <c r="L7" i="8"/>
  <c r="L33" i="8"/>
  <c r="K33" i="8"/>
  <c r="J10" i="8"/>
  <c r="K19" i="8"/>
  <c r="J22" i="8"/>
  <c r="L19" i="8"/>
  <c r="L25" i="8"/>
  <c r="K25" i="8"/>
  <c r="K28" i="8"/>
  <c r="L28" i="8"/>
  <c r="K34" i="8"/>
  <c r="L34" i="8"/>
  <c r="I46" i="8"/>
  <c r="L41" i="8"/>
  <c r="K41" i="8"/>
  <c r="L44" i="8"/>
  <c r="K44" i="8"/>
  <c r="J46" i="8"/>
  <c r="I52" i="8"/>
  <c r="I16" i="8"/>
  <c r="L13" i="8"/>
  <c r="K13" i="8"/>
  <c r="L51" i="8"/>
  <c r="K51" i="8"/>
  <c r="L8" i="8"/>
  <c r="K8" i="8"/>
  <c r="K21" i="8"/>
  <c r="L21" i="8"/>
  <c r="L50" i="8"/>
  <c r="K50" i="8"/>
  <c r="J52" i="8"/>
  <c r="K52" i="8"/>
  <c r="I38" i="8"/>
  <c r="L60" i="8"/>
  <c r="K61" i="8"/>
  <c r="K70" i="8"/>
  <c r="J71" i="8"/>
  <c r="L81" i="8"/>
  <c r="K89" i="8"/>
  <c r="K95" i="8"/>
  <c r="L99" i="8"/>
  <c r="J101" i="8"/>
  <c r="L112" i="8"/>
  <c r="K113" i="8"/>
  <c r="L61" i="8"/>
  <c r="L65" i="8"/>
  <c r="K74" i="8"/>
  <c r="L77" i="8"/>
  <c r="J86" i="8"/>
  <c r="K90" i="8"/>
  <c r="I94" i="8"/>
  <c r="L94" i="8"/>
  <c r="L100" i="8"/>
  <c r="L115" i="8"/>
  <c r="K124" i="8"/>
  <c r="L20" i="8"/>
  <c r="L49" i="8"/>
  <c r="K60" i="8"/>
  <c r="L68" i="8"/>
  <c r="K76" i="8"/>
  <c r="K81" i="8"/>
  <c r="L82" i="8"/>
  <c r="K83" i="8"/>
  <c r="J84" i="8"/>
  <c r="I101" i="8"/>
  <c r="K103" i="8"/>
  <c r="K112" i="8"/>
  <c r="K131" i="8"/>
  <c r="L131" i="8"/>
  <c r="D190" i="7"/>
  <c r="I118" i="6"/>
  <c r="I119" i="7"/>
  <c r="J119" i="7"/>
  <c r="I120" i="7"/>
  <c r="J120" i="7"/>
  <c r="I122" i="7"/>
  <c r="J122" i="7"/>
  <c r="I123" i="7"/>
  <c r="J123" i="7"/>
  <c r="H126" i="7"/>
  <c r="H125" i="6"/>
  <c r="E155" i="7"/>
  <c r="D155" i="7"/>
  <c r="D156" i="7"/>
  <c r="D154" i="7"/>
  <c r="D150" i="7"/>
  <c r="D149" i="7"/>
  <c r="D145" i="7"/>
  <c r="D138" i="7"/>
  <c r="D597" i="7"/>
  <c r="D451" i="7"/>
  <c r="D275" i="7"/>
  <c r="H206" i="6"/>
  <c r="E126" i="7"/>
  <c r="E125" i="7"/>
  <c r="E123" i="7"/>
  <c r="D123" i="7"/>
  <c r="E67" i="7"/>
  <c r="E66" i="7"/>
  <c r="D37" i="7"/>
  <c r="D36" i="7"/>
  <c r="D35" i="7"/>
  <c r="D34" i="7"/>
  <c r="D33" i="7"/>
  <c r="D32" i="7"/>
  <c r="D31" i="7"/>
  <c r="D29" i="7"/>
  <c r="G13" i="7"/>
  <c r="F13" i="7"/>
  <c r="E13" i="7"/>
  <c r="D13" i="7"/>
  <c r="F12" i="7"/>
  <c r="F20" i="7"/>
  <c r="J155" i="6"/>
  <c r="E567" i="6"/>
  <c r="E440" i="6"/>
  <c r="E523" i="6"/>
  <c r="E520" i="6"/>
  <c r="E521" i="6"/>
  <c r="E516" i="6"/>
  <c r="E515" i="6"/>
  <c r="E514" i="6"/>
  <c r="E513" i="6"/>
  <c r="E512" i="6"/>
  <c r="E511" i="6"/>
  <c r="E510" i="6"/>
  <c r="D510" i="6"/>
  <c r="D567" i="6"/>
  <c r="D556" i="6"/>
  <c r="D440" i="6"/>
  <c r="D437" i="6"/>
  <c r="D393" i="6"/>
  <c r="D340" i="6"/>
  <c r="D272" i="6"/>
  <c r="D164" i="6"/>
  <c r="D432" i="6"/>
  <c r="K57" i="8"/>
  <c r="K84" i="8"/>
  <c r="L29" i="8"/>
  <c r="K71" i="8"/>
  <c r="L85" i="8"/>
  <c r="L38" i="8"/>
  <c r="L114" i="8"/>
  <c r="L84" i="8"/>
  <c r="K85" i="8"/>
  <c r="L78" i="8"/>
  <c r="K62" i="8"/>
  <c r="K10" i="8"/>
  <c r="K29" i="8"/>
  <c r="K86" i="8"/>
  <c r="L16" i="8"/>
  <c r="K46" i="8"/>
  <c r="L91" i="8"/>
  <c r="K78" i="8"/>
  <c r="K22" i="8"/>
  <c r="K114" i="8"/>
  <c r="L62" i="8"/>
  <c r="K91" i="8"/>
  <c r="L71" i="8"/>
  <c r="L57" i="8"/>
  <c r="L52" i="8"/>
  <c r="K101" i="8"/>
  <c r="L101" i="8"/>
  <c r="L22" i="8"/>
  <c r="L10" i="8"/>
  <c r="L117" i="8"/>
  <c r="K117" i="8"/>
  <c r="K94" i="8"/>
  <c r="K16" i="8"/>
  <c r="L46" i="8"/>
  <c r="L86" i="8"/>
  <c r="K38" i="8"/>
  <c r="J124" i="7"/>
  <c r="J121" i="7"/>
  <c r="I124" i="7"/>
  <c r="I121" i="7"/>
  <c r="G601" i="7"/>
  <c r="F601" i="7"/>
  <c r="E601" i="7"/>
  <c r="D601" i="7"/>
  <c r="G600" i="7"/>
  <c r="F600" i="7"/>
  <c r="E600" i="7"/>
  <c r="D600" i="7"/>
  <c r="G599" i="7"/>
  <c r="F599" i="7"/>
  <c r="E599" i="7"/>
  <c r="D599" i="7"/>
  <c r="G598" i="7"/>
  <c r="F598" i="7"/>
  <c r="E598" i="7"/>
  <c r="D598" i="7"/>
  <c r="G597" i="7"/>
  <c r="F597" i="7"/>
  <c r="E597" i="7"/>
  <c r="G596" i="7"/>
  <c r="F596" i="7"/>
  <c r="E596" i="7"/>
  <c r="D596" i="7"/>
  <c r="G595" i="7"/>
  <c r="F595" i="7"/>
  <c r="E595" i="7"/>
  <c r="D595" i="7"/>
  <c r="G594" i="7"/>
  <c r="F594" i="7"/>
  <c r="E594" i="7"/>
  <c r="D594" i="7"/>
  <c r="G593" i="7"/>
  <c r="F593" i="7"/>
  <c r="E593" i="7"/>
  <c r="D593" i="7"/>
  <c r="G592" i="7"/>
  <c r="F592" i="7"/>
  <c r="E592" i="7"/>
  <c r="D592" i="7"/>
  <c r="G591" i="7"/>
  <c r="F591" i="7"/>
  <c r="E591" i="7"/>
  <c r="D591" i="7"/>
  <c r="G590" i="7"/>
  <c r="F590" i="7"/>
  <c r="E590" i="7"/>
  <c r="D590" i="7"/>
  <c r="G589" i="7"/>
  <c r="F589" i="7"/>
  <c r="E589" i="7"/>
  <c r="D589" i="7"/>
  <c r="G588" i="7"/>
  <c r="F588" i="7"/>
  <c r="E588" i="7"/>
  <c r="D588" i="7"/>
  <c r="G586" i="7"/>
  <c r="F586" i="7"/>
  <c r="E586" i="7"/>
  <c r="D586" i="7"/>
  <c r="G585" i="7"/>
  <c r="F585" i="7"/>
  <c r="E585" i="7"/>
  <c r="D585" i="7"/>
  <c r="G584" i="7"/>
  <c r="F584" i="7"/>
  <c r="E584" i="7"/>
  <c r="D584" i="7"/>
  <c r="G583" i="7"/>
  <c r="F583" i="7"/>
  <c r="E583" i="7"/>
  <c r="D583" i="7"/>
  <c r="G582" i="7"/>
  <c r="F582" i="7"/>
  <c r="E582" i="7"/>
  <c r="D582" i="7"/>
  <c r="G581" i="7"/>
  <c r="F581" i="7"/>
  <c r="E581" i="7"/>
  <c r="D581" i="7"/>
  <c r="G580" i="7"/>
  <c r="F580" i="7"/>
  <c r="E580" i="7"/>
  <c r="D580" i="7"/>
  <c r="G578" i="7"/>
  <c r="F578" i="7"/>
  <c r="E578" i="7"/>
  <c r="D578" i="7"/>
  <c r="G577" i="7"/>
  <c r="F577" i="7"/>
  <c r="E577" i="7"/>
  <c r="D577" i="7"/>
  <c r="G576" i="7"/>
  <c r="F576" i="7"/>
  <c r="E576" i="7"/>
  <c r="D576" i="7"/>
  <c r="G575" i="7"/>
  <c r="F575" i="7"/>
  <c r="E575" i="7"/>
  <c r="D575" i="7"/>
  <c r="G574" i="7"/>
  <c r="F574" i="7"/>
  <c r="E574" i="7"/>
  <c r="D574" i="7"/>
  <c r="G573" i="7"/>
  <c r="F573" i="7"/>
  <c r="E573" i="7"/>
  <c r="D573" i="7"/>
  <c r="G572" i="7"/>
  <c r="F572" i="7"/>
  <c r="E572" i="7"/>
  <c r="D572" i="7"/>
  <c r="G571" i="7"/>
  <c r="F571" i="7"/>
  <c r="E571" i="7"/>
  <c r="D571" i="7"/>
  <c r="G569" i="7"/>
  <c r="F569" i="7"/>
  <c r="E569" i="7"/>
  <c r="D569" i="7"/>
  <c r="G568" i="7"/>
  <c r="F568" i="7"/>
  <c r="E568" i="7"/>
  <c r="D568" i="7"/>
  <c r="G566" i="7"/>
  <c r="F566" i="7"/>
  <c r="E566" i="7"/>
  <c r="D566" i="7"/>
  <c r="G565" i="7"/>
  <c r="F565" i="7"/>
  <c r="E565" i="7"/>
  <c r="D565" i="7"/>
  <c r="G564" i="7"/>
  <c r="F564" i="7"/>
  <c r="E564" i="7"/>
  <c r="D564" i="7"/>
  <c r="G563" i="7"/>
  <c r="F563" i="7"/>
  <c r="E563" i="7"/>
  <c r="D563" i="7"/>
  <c r="G562" i="7"/>
  <c r="F562" i="7"/>
  <c r="E562" i="7"/>
  <c r="D562" i="7"/>
  <c r="G561" i="7"/>
  <c r="F561" i="7"/>
  <c r="E561" i="7"/>
  <c r="D561" i="7"/>
  <c r="G560" i="7"/>
  <c r="F560" i="7"/>
  <c r="E560" i="7"/>
  <c r="D560" i="7"/>
  <c r="G559" i="7"/>
  <c r="F559" i="7"/>
  <c r="E559" i="7"/>
  <c r="D559" i="7"/>
  <c r="G558" i="7"/>
  <c r="F558" i="7"/>
  <c r="E558" i="7"/>
  <c r="D558" i="7"/>
  <c r="G557" i="7"/>
  <c r="F557" i="7"/>
  <c r="E557" i="7"/>
  <c r="D557" i="7"/>
  <c r="G554" i="7"/>
  <c r="F554" i="7"/>
  <c r="E554" i="7"/>
  <c r="D554" i="7"/>
  <c r="G553" i="7"/>
  <c r="F553" i="7"/>
  <c r="E553" i="7"/>
  <c r="D553" i="7"/>
  <c r="G552" i="7"/>
  <c r="F552" i="7"/>
  <c r="E552" i="7"/>
  <c r="D552" i="7"/>
  <c r="G551" i="7"/>
  <c r="F551" i="7"/>
  <c r="E551" i="7"/>
  <c r="D551" i="7"/>
  <c r="G550" i="7"/>
  <c r="F550" i="7"/>
  <c r="E550" i="7"/>
  <c r="D550" i="7"/>
  <c r="G549" i="7"/>
  <c r="F549" i="7"/>
  <c r="E549" i="7"/>
  <c r="D549" i="7"/>
  <c r="G548" i="7"/>
  <c r="F548" i="7"/>
  <c r="E548" i="7"/>
  <c r="D548" i="7"/>
  <c r="G547" i="7"/>
  <c r="F547" i="7"/>
  <c r="E547" i="7"/>
  <c r="D547" i="7"/>
  <c r="G545" i="7"/>
  <c r="F545" i="7"/>
  <c r="E545" i="7"/>
  <c r="D545" i="7"/>
  <c r="G544" i="7"/>
  <c r="F544" i="7"/>
  <c r="E544" i="7"/>
  <c r="D544" i="7"/>
  <c r="G543" i="7"/>
  <c r="F543" i="7"/>
  <c r="E543" i="7"/>
  <c r="D543" i="7"/>
  <c r="G542" i="7"/>
  <c r="F542" i="7"/>
  <c r="E542" i="7"/>
  <c r="D542" i="7"/>
  <c r="G541" i="7"/>
  <c r="F541" i="7"/>
  <c r="E541" i="7"/>
  <c r="D541" i="7"/>
  <c r="G540" i="7"/>
  <c r="F540" i="7"/>
  <c r="E540" i="7"/>
  <c r="D540" i="7"/>
  <c r="G539" i="7"/>
  <c r="F539" i="7"/>
  <c r="E539" i="7"/>
  <c r="D539" i="7"/>
  <c r="G538" i="7"/>
  <c r="F538" i="7"/>
  <c r="E538" i="7"/>
  <c r="D538" i="7"/>
  <c r="G537" i="7"/>
  <c r="F537" i="7"/>
  <c r="E537" i="7"/>
  <c r="D537" i="7"/>
  <c r="G536" i="7"/>
  <c r="F536" i="7"/>
  <c r="E536" i="7"/>
  <c r="D536" i="7"/>
  <c r="G535" i="7"/>
  <c r="F535" i="7"/>
  <c r="E535" i="7"/>
  <c r="D535" i="7"/>
  <c r="G533" i="7"/>
  <c r="F533" i="7"/>
  <c r="E533" i="7"/>
  <c r="D533" i="7"/>
  <c r="G532" i="7"/>
  <c r="F532" i="7"/>
  <c r="E532" i="7"/>
  <c r="D532" i="7"/>
  <c r="G531" i="7"/>
  <c r="F531" i="7"/>
  <c r="E531" i="7"/>
  <c r="D531" i="7"/>
  <c r="G530" i="7"/>
  <c r="F530" i="7"/>
  <c r="E530" i="7"/>
  <c r="D530" i="7"/>
  <c r="G528" i="7"/>
  <c r="F528" i="7"/>
  <c r="E528" i="7"/>
  <c r="D528" i="7"/>
  <c r="G527" i="7"/>
  <c r="F527" i="7"/>
  <c r="E527" i="7"/>
  <c r="D527" i="7"/>
  <c r="G526" i="7"/>
  <c r="F526" i="7"/>
  <c r="E526" i="7"/>
  <c r="D526" i="7"/>
  <c r="G525" i="7"/>
  <c r="F525" i="7"/>
  <c r="E525" i="7"/>
  <c r="D525" i="7"/>
  <c r="G524" i="7"/>
  <c r="F524" i="7"/>
  <c r="E524" i="7"/>
  <c r="D524" i="7"/>
  <c r="G523" i="7"/>
  <c r="F523" i="7"/>
  <c r="E523" i="7"/>
  <c r="D523" i="7"/>
  <c r="G522" i="7"/>
  <c r="F522" i="7"/>
  <c r="E522" i="7"/>
  <c r="D522" i="7"/>
  <c r="G521" i="7"/>
  <c r="F521" i="7"/>
  <c r="E521" i="7"/>
  <c r="D521" i="7"/>
  <c r="G520" i="7"/>
  <c r="F520" i="7"/>
  <c r="E520" i="7"/>
  <c r="D520" i="7"/>
  <c r="G519" i="7"/>
  <c r="F519" i="7"/>
  <c r="E519" i="7"/>
  <c r="D519" i="7"/>
  <c r="G518" i="7"/>
  <c r="F518" i="7"/>
  <c r="E518" i="7"/>
  <c r="D518" i="7"/>
  <c r="G517" i="7"/>
  <c r="F517" i="7"/>
  <c r="E517" i="7"/>
  <c r="D517" i="7"/>
  <c r="G516" i="7"/>
  <c r="F516" i="7"/>
  <c r="E516" i="7"/>
  <c r="D516" i="7"/>
  <c r="G515" i="7"/>
  <c r="F515" i="7"/>
  <c r="E515" i="7"/>
  <c r="D515" i="7"/>
  <c r="G514" i="7"/>
  <c r="F514" i="7"/>
  <c r="E514" i="7"/>
  <c r="D514" i="7"/>
  <c r="G513" i="7"/>
  <c r="F513" i="7"/>
  <c r="E513" i="7"/>
  <c r="D513" i="7"/>
  <c r="G512" i="7"/>
  <c r="F512" i="7"/>
  <c r="E512" i="7"/>
  <c r="D512" i="7"/>
  <c r="G511" i="7"/>
  <c r="F511" i="7"/>
  <c r="E511" i="7"/>
  <c r="D511" i="7"/>
  <c r="G510" i="7"/>
  <c r="F510" i="7"/>
  <c r="E510" i="7"/>
  <c r="D510" i="7"/>
  <c r="G508" i="7"/>
  <c r="F508" i="7"/>
  <c r="E508" i="7"/>
  <c r="D508" i="7"/>
  <c r="G507" i="7"/>
  <c r="F507" i="7"/>
  <c r="E507" i="7"/>
  <c r="D507" i="7"/>
  <c r="G506" i="7"/>
  <c r="F506" i="7"/>
  <c r="E506" i="7"/>
  <c r="D506" i="7"/>
  <c r="G505" i="7"/>
  <c r="F505" i="7"/>
  <c r="E505" i="7"/>
  <c r="D505" i="7"/>
  <c r="G504" i="7"/>
  <c r="F504" i="7"/>
  <c r="E504" i="7"/>
  <c r="D504" i="7"/>
  <c r="G503" i="7"/>
  <c r="F503" i="7"/>
  <c r="E503" i="7"/>
  <c r="D503" i="7"/>
  <c r="G502" i="7"/>
  <c r="F502" i="7"/>
  <c r="E502" i="7"/>
  <c r="D502" i="7"/>
  <c r="G501" i="7"/>
  <c r="F501" i="7"/>
  <c r="E501" i="7"/>
  <c r="D501" i="7"/>
  <c r="G500" i="7"/>
  <c r="F500" i="7"/>
  <c r="E500" i="7"/>
  <c r="D500" i="7"/>
  <c r="G499" i="7"/>
  <c r="F499" i="7"/>
  <c r="E499" i="7"/>
  <c r="D499" i="7"/>
  <c r="G498" i="7"/>
  <c r="F498" i="7"/>
  <c r="E498" i="7"/>
  <c r="D498" i="7"/>
  <c r="G497" i="7"/>
  <c r="F497" i="7"/>
  <c r="E497" i="7"/>
  <c r="D497" i="7"/>
  <c r="G496" i="7"/>
  <c r="F496" i="7"/>
  <c r="E496" i="7"/>
  <c r="D496" i="7"/>
  <c r="G495" i="7"/>
  <c r="F495" i="7"/>
  <c r="E495" i="7"/>
  <c r="D495" i="7"/>
  <c r="G494" i="7"/>
  <c r="F494" i="7"/>
  <c r="E494" i="7"/>
  <c r="D494" i="7"/>
  <c r="G493" i="7"/>
  <c r="F493" i="7"/>
  <c r="E493" i="7"/>
  <c r="D493" i="7"/>
  <c r="G492" i="7"/>
  <c r="F492" i="7"/>
  <c r="E492" i="7"/>
  <c r="D492" i="7"/>
  <c r="G491" i="7"/>
  <c r="F491" i="7"/>
  <c r="E491" i="7"/>
  <c r="D491" i="7"/>
  <c r="G490" i="7"/>
  <c r="F490" i="7"/>
  <c r="E490" i="7"/>
  <c r="D490" i="7"/>
  <c r="G489" i="7"/>
  <c r="F489" i="7"/>
  <c r="E489" i="7"/>
  <c r="D489" i="7"/>
  <c r="G488" i="7"/>
  <c r="F488" i="7"/>
  <c r="E488" i="7"/>
  <c r="D488" i="7"/>
  <c r="G487" i="7"/>
  <c r="F487" i="7"/>
  <c r="E487" i="7"/>
  <c r="D487" i="7"/>
  <c r="G484" i="7"/>
  <c r="F484" i="7"/>
  <c r="E484" i="7"/>
  <c r="D484" i="7"/>
  <c r="G483" i="7"/>
  <c r="F483" i="7"/>
  <c r="E483" i="7"/>
  <c r="D483" i="7"/>
  <c r="G481" i="7"/>
  <c r="F481" i="7"/>
  <c r="E481" i="7"/>
  <c r="D481" i="7"/>
  <c r="G480" i="7"/>
  <c r="F480" i="7"/>
  <c r="E480" i="7"/>
  <c r="D480" i="7"/>
  <c r="G479" i="7"/>
  <c r="F479" i="7"/>
  <c r="E479" i="7"/>
  <c r="D479" i="7"/>
  <c r="G478" i="7"/>
  <c r="F478" i="7"/>
  <c r="E478" i="7"/>
  <c r="D478" i="7"/>
  <c r="G477" i="7"/>
  <c r="F477" i="7"/>
  <c r="E477" i="7"/>
  <c r="D477" i="7"/>
  <c r="G476" i="7"/>
  <c r="F476" i="7"/>
  <c r="E476" i="7"/>
  <c r="D476" i="7"/>
  <c r="G473" i="7"/>
  <c r="F473" i="7"/>
  <c r="E473" i="7"/>
  <c r="D473" i="7"/>
  <c r="G472" i="7"/>
  <c r="F472" i="7"/>
  <c r="E472" i="7"/>
  <c r="D472" i="7"/>
  <c r="G471" i="7"/>
  <c r="F471" i="7"/>
  <c r="E471" i="7"/>
  <c r="D471" i="7"/>
  <c r="G470" i="7"/>
  <c r="F470" i="7"/>
  <c r="E470" i="7"/>
  <c r="D470" i="7"/>
  <c r="G468" i="7"/>
  <c r="F468" i="7"/>
  <c r="E468" i="7"/>
  <c r="D468" i="7"/>
  <c r="G467" i="7"/>
  <c r="F467" i="7"/>
  <c r="E467" i="7"/>
  <c r="D467" i="7"/>
  <c r="G466" i="7"/>
  <c r="F466" i="7"/>
  <c r="E466" i="7"/>
  <c r="D466" i="7"/>
  <c r="G464" i="7"/>
  <c r="F464" i="7"/>
  <c r="E464" i="7"/>
  <c r="D464" i="7"/>
  <c r="G463" i="7"/>
  <c r="F463" i="7"/>
  <c r="E463" i="7"/>
  <c r="D463" i="7"/>
  <c r="G462" i="7"/>
  <c r="F462" i="7"/>
  <c r="E462" i="7"/>
  <c r="D462" i="7"/>
  <c r="G460" i="7"/>
  <c r="F460" i="7"/>
  <c r="E460" i="7"/>
  <c r="D460" i="7"/>
  <c r="G459" i="7"/>
  <c r="F459" i="7"/>
  <c r="E459" i="7"/>
  <c r="D459" i="7"/>
  <c r="G458" i="7"/>
  <c r="F458" i="7"/>
  <c r="E458" i="7"/>
  <c r="D458" i="7"/>
  <c r="G457" i="7"/>
  <c r="F457" i="7"/>
  <c r="E457" i="7"/>
  <c r="D457" i="7"/>
  <c r="G456" i="7"/>
  <c r="F456" i="7"/>
  <c r="E456" i="7"/>
  <c r="D456" i="7"/>
  <c r="G455" i="7"/>
  <c r="F455" i="7"/>
  <c r="E455" i="7"/>
  <c r="D455" i="7"/>
  <c r="G454" i="7"/>
  <c r="F454" i="7"/>
  <c r="E454" i="7"/>
  <c r="D454" i="7"/>
  <c r="G453" i="7"/>
  <c r="F453" i="7"/>
  <c r="E453" i="7"/>
  <c r="D453" i="7"/>
  <c r="G452" i="7"/>
  <c r="F452" i="7"/>
  <c r="E452" i="7"/>
  <c r="D452" i="7"/>
  <c r="G451" i="7"/>
  <c r="F451" i="7"/>
  <c r="E451" i="7"/>
  <c r="G448" i="7"/>
  <c r="F448" i="7"/>
  <c r="E448" i="7"/>
  <c r="D448" i="7"/>
  <c r="G447" i="7"/>
  <c r="F447" i="7"/>
  <c r="E447" i="7"/>
  <c r="D447" i="7"/>
  <c r="G446" i="7"/>
  <c r="F446" i="7"/>
  <c r="E446" i="7"/>
  <c r="D446" i="7"/>
  <c r="G445" i="7"/>
  <c r="F445" i="7"/>
  <c r="E445" i="7"/>
  <c r="D445" i="7"/>
  <c r="G444" i="7"/>
  <c r="F444" i="7"/>
  <c r="E444" i="7"/>
  <c r="D444" i="7"/>
  <c r="G441" i="7"/>
  <c r="F441" i="7"/>
  <c r="E441" i="7"/>
  <c r="D441" i="7"/>
  <c r="G438" i="7"/>
  <c r="F438" i="7"/>
  <c r="E438" i="7"/>
  <c r="D438" i="7"/>
  <c r="G435" i="7"/>
  <c r="F435" i="7"/>
  <c r="E435" i="7"/>
  <c r="D435" i="7"/>
  <c r="G434" i="7"/>
  <c r="F434" i="7"/>
  <c r="E434" i="7"/>
  <c r="D434" i="7"/>
  <c r="G433" i="7"/>
  <c r="F433" i="7"/>
  <c r="E433" i="7"/>
  <c r="D433" i="7"/>
  <c r="G432" i="7"/>
  <c r="F432" i="7"/>
  <c r="E432" i="7"/>
  <c r="D432" i="7"/>
  <c r="G431" i="7"/>
  <c r="F431" i="7"/>
  <c r="E431" i="7"/>
  <c r="D431" i="7"/>
  <c r="G430" i="7"/>
  <c r="F430" i="7"/>
  <c r="E430" i="7"/>
  <c r="D430" i="7"/>
  <c r="G428" i="7"/>
  <c r="F428" i="7"/>
  <c r="E428" i="7"/>
  <c r="D428" i="7"/>
  <c r="G427" i="7"/>
  <c r="F427" i="7"/>
  <c r="E427" i="7"/>
  <c r="D427" i="7"/>
  <c r="G426" i="7"/>
  <c r="F426" i="7"/>
  <c r="E426" i="7"/>
  <c r="D426" i="7"/>
  <c r="G424" i="7"/>
  <c r="F424" i="7"/>
  <c r="E424" i="7"/>
  <c r="D424" i="7"/>
  <c r="G423" i="7"/>
  <c r="F423" i="7"/>
  <c r="E423" i="7"/>
  <c r="D423" i="7"/>
  <c r="G422" i="7"/>
  <c r="F422" i="7"/>
  <c r="E422" i="7"/>
  <c r="D422" i="7"/>
  <c r="G420" i="7"/>
  <c r="F420" i="7"/>
  <c r="E420" i="7"/>
  <c r="D420" i="7"/>
  <c r="G419" i="7"/>
  <c r="F419" i="7"/>
  <c r="E419" i="7"/>
  <c r="D419" i="7"/>
  <c r="G418" i="7"/>
  <c r="F418" i="7"/>
  <c r="E418" i="7"/>
  <c r="D418" i="7"/>
  <c r="G417" i="7"/>
  <c r="F417" i="7"/>
  <c r="E417" i="7"/>
  <c r="D417" i="7"/>
  <c r="G416" i="7"/>
  <c r="F416" i="7"/>
  <c r="E416" i="7"/>
  <c r="D416" i="7"/>
  <c r="G415" i="7"/>
  <c r="F415" i="7"/>
  <c r="E415" i="7"/>
  <c r="D415" i="7"/>
  <c r="G413" i="7"/>
  <c r="F413" i="7"/>
  <c r="E413" i="7"/>
  <c r="D413" i="7"/>
  <c r="G412" i="7"/>
  <c r="F412" i="7"/>
  <c r="E412" i="7"/>
  <c r="D412" i="7"/>
  <c r="G411" i="7"/>
  <c r="F411" i="7"/>
  <c r="E411" i="7"/>
  <c r="D411" i="7"/>
  <c r="G410" i="7"/>
  <c r="F410" i="7"/>
  <c r="E410" i="7"/>
  <c r="D410" i="7"/>
  <c r="G409" i="7"/>
  <c r="F409" i="7"/>
  <c r="E409" i="7"/>
  <c r="D409" i="7"/>
  <c r="G408" i="7"/>
  <c r="F408" i="7"/>
  <c r="E408" i="7"/>
  <c r="D408" i="7"/>
  <c r="G406" i="7"/>
  <c r="F406" i="7"/>
  <c r="E406" i="7"/>
  <c r="D406" i="7"/>
  <c r="G405" i="7"/>
  <c r="F405" i="7"/>
  <c r="E405" i="7"/>
  <c r="D405" i="7"/>
  <c r="G404" i="7"/>
  <c r="F404" i="7"/>
  <c r="E404" i="7"/>
  <c r="D404" i="7"/>
  <c r="G403" i="7"/>
  <c r="F403" i="7"/>
  <c r="E403" i="7"/>
  <c r="D403" i="7"/>
  <c r="G402" i="7"/>
  <c r="F402" i="7"/>
  <c r="E402" i="7"/>
  <c r="D402" i="7"/>
  <c r="G401" i="7"/>
  <c r="F401" i="7"/>
  <c r="E401" i="7"/>
  <c r="D401" i="7"/>
  <c r="G399" i="7"/>
  <c r="F399" i="7"/>
  <c r="E399" i="7"/>
  <c r="D399" i="7"/>
  <c r="G398" i="7"/>
  <c r="F398" i="7"/>
  <c r="E398" i="7"/>
  <c r="D398" i="7"/>
  <c r="G396" i="7"/>
  <c r="F396" i="7"/>
  <c r="E396" i="7"/>
  <c r="D396" i="7"/>
  <c r="G395" i="7"/>
  <c r="F395" i="7"/>
  <c r="E395" i="7"/>
  <c r="D395" i="7"/>
  <c r="G394" i="7"/>
  <c r="F394" i="7"/>
  <c r="E394" i="7"/>
  <c r="D394" i="7"/>
  <c r="G391" i="7"/>
  <c r="F391" i="7"/>
  <c r="E391" i="7"/>
  <c r="D391" i="7"/>
  <c r="G390" i="7"/>
  <c r="F390" i="7"/>
  <c r="E390" i="7"/>
  <c r="D390" i="7"/>
  <c r="G389" i="7"/>
  <c r="F389" i="7"/>
  <c r="E389" i="7"/>
  <c r="D389" i="7"/>
  <c r="G388" i="7"/>
  <c r="F388" i="7"/>
  <c r="E388" i="7"/>
  <c r="D388" i="7"/>
  <c r="G387" i="7"/>
  <c r="F387" i="7"/>
  <c r="E387" i="7"/>
  <c r="D387" i="7"/>
  <c r="G386" i="7"/>
  <c r="F386" i="7"/>
  <c r="E386" i="7"/>
  <c r="D386" i="7"/>
  <c r="G385" i="7"/>
  <c r="F385" i="7"/>
  <c r="E385" i="7"/>
  <c r="D385" i="7"/>
  <c r="G384" i="7"/>
  <c r="F384" i="7"/>
  <c r="E384" i="7"/>
  <c r="D384" i="7"/>
  <c r="G383" i="7"/>
  <c r="F383" i="7"/>
  <c r="E383" i="7"/>
  <c r="D383" i="7"/>
  <c r="G381" i="7"/>
  <c r="F381" i="7"/>
  <c r="E381" i="7"/>
  <c r="D381" i="7"/>
  <c r="G380" i="7"/>
  <c r="F380" i="7"/>
  <c r="E380" i="7"/>
  <c r="D380" i="7"/>
  <c r="G378" i="7"/>
  <c r="F378" i="7"/>
  <c r="E378" i="7"/>
  <c r="D378" i="7"/>
  <c r="G377" i="7"/>
  <c r="F377" i="7"/>
  <c r="E377" i="7"/>
  <c r="D377" i="7"/>
  <c r="G376" i="7"/>
  <c r="F376" i="7"/>
  <c r="D376" i="7"/>
  <c r="G374" i="7"/>
  <c r="F374" i="7"/>
  <c r="E374" i="7"/>
  <c r="D374" i="7"/>
  <c r="G373" i="7"/>
  <c r="F373" i="7"/>
  <c r="E373" i="7"/>
  <c r="D373" i="7"/>
  <c r="G371" i="7"/>
  <c r="F371" i="7"/>
  <c r="E371" i="7"/>
  <c r="D371" i="7"/>
  <c r="G370" i="7"/>
  <c r="F370" i="7"/>
  <c r="E370" i="7"/>
  <c r="D370" i="7"/>
  <c r="G369" i="7"/>
  <c r="F369" i="7"/>
  <c r="E369" i="7"/>
  <c r="D369" i="7"/>
  <c r="G368" i="7"/>
  <c r="F368" i="7"/>
  <c r="E368" i="7"/>
  <c r="D368" i="7"/>
  <c r="G366" i="7"/>
  <c r="F366" i="7"/>
  <c r="E366" i="7"/>
  <c r="D366" i="7"/>
  <c r="G365" i="7"/>
  <c r="F365" i="7"/>
  <c r="E365" i="7"/>
  <c r="D365" i="7"/>
  <c r="G363" i="7"/>
  <c r="F363" i="7"/>
  <c r="E363" i="7"/>
  <c r="D363" i="7"/>
  <c r="G362" i="7"/>
  <c r="F362" i="7"/>
  <c r="E362" i="7"/>
  <c r="D362" i="7"/>
  <c r="G360" i="7"/>
  <c r="F360" i="7"/>
  <c r="E360" i="7"/>
  <c r="D360" i="7"/>
  <c r="G359" i="7"/>
  <c r="F359" i="7"/>
  <c r="E359" i="7"/>
  <c r="D359" i="7"/>
  <c r="G358" i="7"/>
  <c r="F358" i="7"/>
  <c r="E358" i="7"/>
  <c r="D358" i="7"/>
  <c r="G357" i="7"/>
  <c r="F357" i="7"/>
  <c r="E357" i="7"/>
  <c r="D357" i="7"/>
  <c r="G355" i="7"/>
  <c r="F355" i="7"/>
  <c r="E355" i="7"/>
  <c r="D355" i="7"/>
  <c r="G354" i="7"/>
  <c r="F354" i="7"/>
  <c r="E354" i="7"/>
  <c r="D354" i="7"/>
  <c r="G352" i="7"/>
  <c r="F352" i="7"/>
  <c r="E352" i="7"/>
  <c r="D352" i="7"/>
  <c r="G351" i="7"/>
  <c r="F351" i="7"/>
  <c r="E351" i="7"/>
  <c r="D351" i="7"/>
  <c r="G350" i="7"/>
  <c r="F350" i="7"/>
  <c r="E350" i="7"/>
  <c r="D350" i="7"/>
  <c r="G348" i="7"/>
  <c r="F348" i="7"/>
  <c r="E348" i="7"/>
  <c r="D348" i="7"/>
  <c r="G347" i="7"/>
  <c r="F347" i="7"/>
  <c r="E347" i="7"/>
  <c r="D347" i="7"/>
  <c r="G346" i="7"/>
  <c r="F346" i="7"/>
  <c r="E346" i="7"/>
  <c r="D346" i="7"/>
  <c r="G345" i="7"/>
  <c r="F345" i="7"/>
  <c r="E345" i="7"/>
  <c r="D345" i="7"/>
  <c r="G344" i="7"/>
  <c r="F344" i="7"/>
  <c r="E344" i="7"/>
  <c r="D344" i="7"/>
  <c r="G343" i="7"/>
  <c r="F343" i="7"/>
  <c r="E343" i="7"/>
  <c r="D343" i="7"/>
  <c r="G342" i="7"/>
  <c r="F342" i="7"/>
  <c r="E342" i="7"/>
  <c r="D342" i="7"/>
  <c r="G341" i="7"/>
  <c r="F341" i="7"/>
  <c r="E341" i="7"/>
  <c r="D341" i="7"/>
  <c r="G338" i="7"/>
  <c r="F338" i="7"/>
  <c r="E338" i="7"/>
  <c r="D338" i="7"/>
  <c r="G337" i="7"/>
  <c r="F337" i="7"/>
  <c r="E337" i="7"/>
  <c r="D337" i="7"/>
  <c r="G336" i="7"/>
  <c r="F336" i="7"/>
  <c r="E336" i="7"/>
  <c r="D336" i="7"/>
  <c r="G335" i="7"/>
  <c r="F335" i="7"/>
  <c r="E335" i="7"/>
  <c r="D335" i="7"/>
  <c r="G334" i="7"/>
  <c r="F334" i="7"/>
  <c r="E334" i="7"/>
  <c r="D334" i="7"/>
  <c r="G333" i="7"/>
  <c r="F333" i="7"/>
  <c r="E333" i="7"/>
  <c r="D333" i="7"/>
  <c r="G332" i="7"/>
  <c r="F332" i="7"/>
  <c r="E332" i="7"/>
  <c r="D332" i="7"/>
  <c r="G331" i="7"/>
  <c r="F331" i="7"/>
  <c r="E331" i="7"/>
  <c r="D331" i="7"/>
  <c r="G330" i="7"/>
  <c r="F330" i="7"/>
  <c r="E330" i="7"/>
  <c r="D330" i="7"/>
  <c r="G329" i="7"/>
  <c r="F329" i="7"/>
  <c r="E329" i="7"/>
  <c r="D329" i="7"/>
  <c r="G328" i="7"/>
  <c r="F328" i="7"/>
  <c r="E328" i="7"/>
  <c r="D328" i="7"/>
  <c r="G327" i="7"/>
  <c r="F327" i="7"/>
  <c r="E327" i="7"/>
  <c r="D327" i="7"/>
  <c r="G326" i="7"/>
  <c r="F326" i="7"/>
  <c r="E326" i="7"/>
  <c r="D326" i="7"/>
  <c r="G325" i="7"/>
  <c r="F325" i="7"/>
  <c r="E325" i="7"/>
  <c r="D325" i="7"/>
  <c r="G324" i="7"/>
  <c r="F324" i="7"/>
  <c r="E324" i="7"/>
  <c r="D324" i="7"/>
  <c r="G323" i="7"/>
  <c r="F323" i="7"/>
  <c r="E323" i="7"/>
  <c r="D323" i="7"/>
  <c r="G322" i="7"/>
  <c r="F322" i="7"/>
  <c r="E322" i="7"/>
  <c r="D322" i="7"/>
  <c r="G321" i="7"/>
  <c r="F321" i="7"/>
  <c r="E321" i="7"/>
  <c r="D321" i="7"/>
  <c r="G320" i="7"/>
  <c r="F320" i="7"/>
  <c r="E320" i="7"/>
  <c r="D320" i="7"/>
  <c r="G319" i="7"/>
  <c r="F319" i="7"/>
  <c r="E319" i="7"/>
  <c r="D319" i="7"/>
  <c r="G318" i="7"/>
  <c r="F318" i="7"/>
  <c r="E318" i="7"/>
  <c r="D318" i="7"/>
  <c r="G317" i="7"/>
  <c r="F317" i="7"/>
  <c r="E317" i="7"/>
  <c r="D317" i="7"/>
  <c r="G316" i="7"/>
  <c r="F316" i="7"/>
  <c r="E316" i="7"/>
  <c r="D316" i="7"/>
  <c r="G315" i="7"/>
  <c r="F315" i="7"/>
  <c r="E315" i="7"/>
  <c r="D315" i="7"/>
  <c r="G314" i="7"/>
  <c r="F314" i="7"/>
  <c r="E314" i="7"/>
  <c r="D314" i="7"/>
  <c r="G313" i="7"/>
  <c r="F313" i="7"/>
  <c r="E313" i="7"/>
  <c r="D313" i="7"/>
  <c r="G312" i="7"/>
  <c r="F312" i="7"/>
  <c r="E312" i="7"/>
  <c r="D312" i="7"/>
  <c r="G311" i="7"/>
  <c r="F311" i="7"/>
  <c r="E311" i="7"/>
  <c r="D311" i="7"/>
  <c r="G310" i="7"/>
  <c r="F310" i="7"/>
  <c r="E310" i="7"/>
  <c r="D310" i="7"/>
  <c r="G309" i="7"/>
  <c r="F309" i="7"/>
  <c r="E309" i="7"/>
  <c r="D309" i="7"/>
  <c r="G308" i="7"/>
  <c r="F308" i="7"/>
  <c r="E308" i="7"/>
  <c r="D308" i="7"/>
  <c r="G307" i="7"/>
  <c r="F307" i="7"/>
  <c r="E307" i="7"/>
  <c r="D307" i="7"/>
  <c r="G306" i="7"/>
  <c r="F306" i="7"/>
  <c r="E306" i="7"/>
  <c r="D306" i="7"/>
  <c r="G305" i="7"/>
  <c r="F305" i="7"/>
  <c r="E305" i="7"/>
  <c r="D305" i="7"/>
  <c r="J310" i="7"/>
  <c r="I310" i="7"/>
  <c r="H310" i="7"/>
  <c r="G304" i="7"/>
  <c r="F304" i="7"/>
  <c r="E304" i="7"/>
  <c r="D304" i="7"/>
  <c r="J309" i="7"/>
  <c r="I309" i="7"/>
  <c r="H309" i="7"/>
  <c r="G303" i="7"/>
  <c r="F303" i="7"/>
  <c r="E303" i="7"/>
  <c r="D303" i="7"/>
  <c r="J308" i="7"/>
  <c r="I308" i="7"/>
  <c r="H308" i="7"/>
  <c r="G302" i="7"/>
  <c r="F302" i="7"/>
  <c r="E302" i="7"/>
  <c r="D302" i="7"/>
  <c r="J307" i="7"/>
  <c r="I307" i="7"/>
  <c r="H307" i="7"/>
  <c r="G301" i="7"/>
  <c r="F301" i="7"/>
  <c r="E301" i="7"/>
  <c r="D301" i="7"/>
  <c r="J306" i="7"/>
  <c r="I306" i="7"/>
  <c r="H306" i="7"/>
  <c r="G300" i="7"/>
  <c r="F300" i="7"/>
  <c r="E300" i="7"/>
  <c r="D300" i="7"/>
  <c r="J305" i="7"/>
  <c r="I305" i="7"/>
  <c r="H305" i="7"/>
  <c r="G299" i="7"/>
  <c r="F299" i="7"/>
  <c r="E299" i="7"/>
  <c r="D299" i="7"/>
  <c r="J304" i="7"/>
  <c r="I304" i="7"/>
  <c r="H304" i="7"/>
  <c r="G298" i="7"/>
  <c r="F298" i="7"/>
  <c r="E298" i="7"/>
  <c r="D298" i="7"/>
  <c r="J303" i="7"/>
  <c r="I303" i="7"/>
  <c r="H303" i="7"/>
  <c r="G297" i="7"/>
  <c r="F297" i="7"/>
  <c r="E297" i="7"/>
  <c r="D297" i="7"/>
  <c r="J302" i="7"/>
  <c r="I302" i="7"/>
  <c r="H302" i="7"/>
  <c r="G296" i="7"/>
  <c r="F296" i="7"/>
  <c r="E296" i="7"/>
  <c r="D296" i="7"/>
  <c r="J301" i="7"/>
  <c r="I301" i="7"/>
  <c r="H301" i="7"/>
  <c r="G295" i="7"/>
  <c r="F295" i="7"/>
  <c r="E295" i="7"/>
  <c r="D295" i="7"/>
  <c r="J300" i="7"/>
  <c r="I300" i="7"/>
  <c r="H300" i="7"/>
  <c r="G294" i="7"/>
  <c r="F294" i="7"/>
  <c r="E294" i="7"/>
  <c r="D294" i="7"/>
  <c r="J299" i="7"/>
  <c r="I299" i="7"/>
  <c r="H299" i="7"/>
  <c r="G293" i="7"/>
  <c r="F293" i="7"/>
  <c r="E293" i="7"/>
  <c r="D293" i="7"/>
  <c r="J298" i="7"/>
  <c r="I298" i="7"/>
  <c r="H298" i="7"/>
  <c r="G292" i="7"/>
  <c r="F292" i="7"/>
  <c r="E292" i="7"/>
  <c r="D292" i="7"/>
  <c r="J297" i="7"/>
  <c r="I297" i="7"/>
  <c r="H297" i="7"/>
  <c r="G291" i="7"/>
  <c r="F291" i="7"/>
  <c r="E291" i="7"/>
  <c r="D291" i="7"/>
  <c r="J296" i="7"/>
  <c r="I296" i="7"/>
  <c r="H296" i="7"/>
  <c r="G290" i="7"/>
  <c r="F290" i="7"/>
  <c r="E290" i="7"/>
  <c r="D290" i="7"/>
  <c r="J295" i="7"/>
  <c r="I295" i="7"/>
  <c r="H295" i="7"/>
  <c r="G289" i="7"/>
  <c r="F289" i="7"/>
  <c r="E289" i="7"/>
  <c r="D289" i="7"/>
  <c r="J294" i="7"/>
  <c r="I294" i="7"/>
  <c r="H294" i="7"/>
  <c r="G288" i="7"/>
  <c r="F288" i="7"/>
  <c r="E288" i="7"/>
  <c r="D288" i="7"/>
  <c r="J293" i="7"/>
  <c r="I293" i="7"/>
  <c r="H293" i="7"/>
  <c r="G287" i="7"/>
  <c r="F287" i="7"/>
  <c r="E287" i="7"/>
  <c r="D287" i="7"/>
  <c r="J292" i="7"/>
  <c r="I292" i="7"/>
  <c r="H292" i="7"/>
  <c r="G286" i="7"/>
  <c r="F286" i="7"/>
  <c r="E286" i="7"/>
  <c r="D286" i="7"/>
  <c r="J291" i="7"/>
  <c r="I291" i="7"/>
  <c r="H291" i="7"/>
  <c r="G285" i="7"/>
  <c r="F285" i="7"/>
  <c r="E285" i="7"/>
  <c r="D285" i="7"/>
  <c r="J290" i="7"/>
  <c r="I290" i="7"/>
  <c r="H290" i="7"/>
  <c r="G284" i="7"/>
  <c r="F284" i="7"/>
  <c r="E284" i="7"/>
  <c r="D284" i="7"/>
  <c r="J289" i="7"/>
  <c r="I289" i="7"/>
  <c r="H289" i="7"/>
  <c r="G283" i="7"/>
  <c r="F283" i="7"/>
  <c r="E283" i="7"/>
  <c r="D283" i="7"/>
  <c r="J288" i="7"/>
  <c r="I288" i="7"/>
  <c r="H288" i="7"/>
  <c r="G282" i="7"/>
  <c r="F282" i="7"/>
  <c r="E282" i="7"/>
  <c r="D282" i="7"/>
  <c r="J287" i="7"/>
  <c r="I287" i="7"/>
  <c r="H287" i="7"/>
  <c r="G281" i="7"/>
  <c r="F281" i="7"/>
  <c r="E281" i="7"/>
  <c r="D281" i="7"/>
  <c r="J286" i="7"/>
  <c r="I286" i="7"/>
  <c r="H286" i="7"/>
  <c r="G280" i="7"/>
  <c r="F280" i="7"/>
  <c r="E280" i="7"/>
  <c r="D280" i="7"/>
  <c r="J285" i="7"/>
  <c r="I285" i="7"/>
  <c r="H285" i="7"/>
  <c r="G279" i="7"/>
  <c r="F279" i="7"/>
  <c r="E279" i="7"/>
  <c r="D279" i="7"/>
  <c r="J284" i="7"/>
  <c r="I284" i="7"/>
  <c r="H284" i="7"/>
  <c r="G278" i="7"/>
  <c r="F278" i="7"/>
  <c r="E278" i="7"/>
  <c r="D278" i="7"/>
  <c r="J283" i="7"/>
  <c r="I283" i="7"/>
  <c r="H283" i="7"/>
  <c r="G277" i="7"/>
  <c r="F277" i="7"/>
  <c r="E277" i="7"/>
  <c r="D277" i="7"/>
  <c r="J282" i="7"/>
  <c r="I282" i="7"/>
  <c r="H282" i="7"/>
  <c r="G276" i="7"/>
  <c r="F276" i="7"/>
  <c r="E276" i="7"/>
  <c r="D276" i="7"/>
  <c r="J281" i="7"/>
  <c r="I281" i="7"/>
  <c r="H281" i="7"/>
  <c r="G275" i="7"/>
  <c r="F275" i="7"/>
  <c r="E275" i="7"/>
  <c r="J280" i="7"/>
  <c r="I280" i="7"/>
  <c r="H280" i="7"/>
  <c r="G274" i="7"/>
  <c r="F274" i="7"/>
  <c r="E274" i="7"/>
  <c r="D274" i="7"/>
  <c r="J279" i="7"/>
  <c r="I279" i="7"/>
  <c r="H279" i="7"/>
  <c r="G273" i="7"/>
  <c r="F273" i="7"/>
  <c r="E273" i="7"/>
  <c r="D273" i="7"/>
  <c r="J278" i="7"/>
  <c r="I278" i="7"/>
  <c r="H278" i="7"/>
  <c r="J277" i="7"/>
  <c r="I277" i="7"/>
  <c r="H277" i="7"/>
  <c r="J276" i="7"/>
  <c r="I276" i="7"/>
  <c r="H276" i="7"/>
  <c r="G270" i="7"/>
  <c r="F270" i="7"/>
  <c r="E270" i="7"/>
  <c r="D270" i="7"/>
  <c r="J275" i="7"/>
  <c r="I275" i="7"/>
  <c r="H275" i="7"/>
  <c r="G269" i="7"/>
  <c r="F269" i="7"/>
  <c r="E269" i="7"/>
  <c r="D269" i="7"/>
  <c r="J274" i="7"/>
  <c r="I274" i="7"/>
  <c r="H274" i="7"/>
  <c r="G268" i="7"/>
  <c r="F268" i="7"/>
  <c r="E268" i="7"/>
  <c r="D268" i="7"/>
  <c r="J273" i="7"/>
  <c r="I273" i="7"/>
  <c r="H273" i="7"/>
  <c r="J272" i="7"/>
  <c r="I272" i="7"/>
  <c r="H272" i="7"/>
  <c r="G266" i="7"/>
  <c r="F266" i="7"/>
  <c r="E266" i="7"/>
  <c r="D266" i="7"/>
  <c r="J271" i="7"/>
  <c r="I271" i="7"/>
  <c r="H271" i="7"/>
  <c r="G265" i="7"/>
  <c r="F265" i="7"/>
  <c r="E265" i="7"/>
  <c r="D265" i="7"/>
  <c r="J270" i="7"/>
  <c r="I270" i="7"/>
  <c r="H270" i="7"/>
  <c r="G264" i="7"/>
  <c r="F264" i="7"/>
  <c r="E264" i="7"/>
  <c r="D264" i="7"/>
  <c r="J269" i="7"/>
  <c r="I269" i="7"/>
  <c r="H269" i="7"/>
  <c r="J268" i="7"/>
  <c r="I268" i="7"/>
  <c r="H268" i="7"/>
  <c r="G262" i="7"/>
  <c r="F262" i="7"/>
  <c r="E262" i="7"/>
  <c r="D262" i="7"/>
  <c r="J267" i="7"/>
  <c r="I267" i="7"/>
  <c r="H267" i="7"/>
  <c r="G261" i="7"/>
  <c r="F261" i="7"/>
  <c r="E261" i="7"/>
  <c r="D261" i="7"/>
  <c r="J266" i="7"/>
  <c r="I266" i="7"/>
  <c r="H266" i="7"/>
  <c r="J265" i="7"/>
  <c r="I265" i="7"/>
  <c r="H265" i="7"/>
  <c r="G259" i="7"/>
  <c r="F259" i="7"/>
  <c r="E259" i="7"/>
  <c r="D259" i="7"/>
  <c r="J264" i="7"/>
  <c r="I264" i="7"/>
  <c r="H264" i="7"/>
  <c r="J263" i="7"/>
  <c r="I263" i="7"/>
  <c r="H263" i="7"/>
  <c r="G257" i="7"/>
  <c r="F257" i="7"/>
  <c r="E257" i="7"/>
  <c r="D257" i="7"/>
  <c r="J262" i="7"/>
  <c r="I262" i="7"/>
  <c r="H262" i="7"/>
  <c r="G256" i="7"/>
  <c r="F256" i="7"/>
  <c r="E256" i="7"/>
  <c r="D256" i="7"/>
  <c r="J261" i="7"/>
  <c r="I261" i="7"/>
  <c r="H261" i="7"/>
  <c r="G255" i="7"/>
  <c r="F255" i="7"/>
  <c r="E255" i="7"/>
  <c r="D255" i="7"/>
  <c r="J260" i="7"/>
  <c r="I260" i="7"/>
  <c r="H260" i="7"/>
  <c r="E254" i="7"/>
  <c r="D254" i="7"/>
  <c r="J259" i="7"/>
  <c r="I259" i="7"/>
  <c r="H259" i="7"/>
  <c r="G253" i="7"/>
  <c r="F253" i="7"/>
  <c r="E253" i="7"/>
  <c r="D253" i="7"/>
  <c r="J258" i="7"/>
  <c r="I258" i="7"/>
  <c r="H258" i="7"/>
  <c r="G252" i="7"/>
  <c r="F252" i="7"/>
  <c r="E252" i="7"/>
  <c r="D252" i="7"/>
  <c r="J257" i="7"/>
  <c r="I257" i="7"/>
  <c r="H257" i="7"/>
  <c r="G251" i="7"/>
  <c r="F251" i="7"/>
  <c r="E251" i="7"/>
  <c r="D251" i="7"/>
  <c r="J256" i="7"/>
  <c r="I256" i="7"/>
  <c r="H256" i="7"/>
  <c r="G250" i="7"/>
  <c r="F250" i="7"/>
  <c r="E250" i="7"/>
  <c r="D250" i="7"/>
  <c r="J255" i="7"/>
  <c r="I255" i="7"/>
  <c r="H255" i="7"/>
  <c r="J254" i="7"/>
  <c r="I254" i="7"/>
  <c r="H254" i="7"/>
  <c r="G248" i="7"/>
  <c r="F248" i="7"/>
  <c r="E248" i="7"/>
  <c r="D248" i="7"/>
  <c r="J253" i="7"/>
  <c r="I253" i="7"/>
  <c r="H253" i="7"/>
  <c r="E247" i="7"/>
  <c r="D247" i="7"/>
  <c r="J252" i="7"/>
  <c r="I252" i="7"/>
  <c r="H252" i="7"/>
  <c r="G246" i="7"/>
  <c r="F246" i="7"/>
  <c r="E246" i="7"/>
  <c r="D246" i="7"/>
  <c r="J251" i="7"/>
  <c r="I251" i="7"/>
  <c r="H251" i="7"/>
  <c r="G245" i="7"/>
  <c r="F245" i="7"/>
  <c r="E245" i="7"/>
  <c r="D245" i="7"/>
  <c r="J250" i="7"/>
  <c r="I250" i="7"/>
  <c r="H250" i="7"/>
  <c r="G244" i="7"/>
  <c r="F244" i="7"/>
  <c r="E244" i="7"/>
  <c r="D244" i="7"/>
  <c r="J249" i="7"/>
  <c r="I249" i="7"/>
  <c r="H249" i="7"/>
  <c r="G243" i="7"/>
  <c r="F243" i="7"/>
  <c r="E243" i="7"/>
  <c r="D243" i="7"/>
  <c r="J248" i="7"/>
  <c r="I248" i="7"/>
  <c r="H248" i="7"/>
  <c r="G242" i="7"/>
  <c r="F242" i="7"/>
  <c r="E242" i="7"/>
  <c r="D242" i="7"/>
  <c r="J247" i="7"/>
  <c r="I247" i="7"/>
  <c r="H247" i="7"/>
  <c r="G241" i="7"/>
  <c r="F241" i="7"/>
  <c r="E241" i="7"/>
  <c r="J246" i="7"/>
  <c r="I246" i="7"/>
  <c r="H246" i="7"/>
  <c r="G240" i="7"/>
  <c r="F240" i="7"/>
  <c r="E240" i="7"/>
  <c r="D240" i="7"/>
  <c r="J245" i="7"/>
  <c r="I245" i="7"/>
  <c r="H245" i="7"/>
  <c r="E239" i="7"/>
  <c r="D239" i="7"/>
  <c r="L244" i="7"/>
  <c r="K244" i="7"/>
  <c r="H244" i="7"/>
  <c r="G237" i="7"/>
  <c r="F237" i="7"/>
  <c r="E237" i="7"/>
  <c r="D237" i="7"/>
  <c r="J242" i="7"/>
  <c r="I242" i="7"/>
  <c r="H242" i="7"/>
  <c r="G236" i="7"/>
  <c r="F236" i="7"/>
  <c r="E236" i="7"/>
  <c r="D236" i="7"/>
  <c r="J241" i="7"/>
  <c r="I241" i="7"/>
  <c r="H241" i="7"/>
  <c r="E235" i="7"/>
  <c r="D235" i="7"/>
  <c r="J240" i="7"/>
  <c r="I240" i="7"/>
  <c r="H240" i="7"/>
  <c r="G234" i="7"/>
  <c r="F234" i="7"/>
  <c r="E234" i="7"/>
  <c r="D234" i="7"/>
  <c r="J239" i="7"/>
  <c r="I239" i="7"/>
  <c r="H239" i="7"/>
  <c r="G233" i="7"/>
  <c r="F233" i="7"/>
  <c r="E233" i="7"/>
  <c r="D233" i="7"/>
  <c r="H238" i="7"/>
  <c r="G232" i="7"/>
  <c r="F232" i="7"/>
  <c r="E232" i="7"/>
  <c r="D232" i="7"/>
  <c r="L237" i="7"/>
  <c r="K237" i="7"/>
  <c r="J237" i="7"/>
  <c r="I237" i="7"/>
  <c r="H237" i="7"/>
  <c r="E231" i="7"/>
  <c r="D231" i="7"/>
  <c r="G230" i="7"/>
  <c r="F230" i="7"/>
  <c r="E230" i="7"/>
  <c r="D230" i="7"/>
  <c r="J235" i="7"/>
  <c r="I235" i="7"/>
  <c r="H235" i="7"/>
  <c r="G229" i="7"/>
  <c r="F229" i="7"/>
  <c r="E229" i="7"/>
  <c r="D229" i="7"/>
  <c r="J234" i="7"/>
  <c r="I234" i="7"/>
  <c r="H234" i="7"/>
  <c r="E228" i="7"/>
  <c r="D228" i="7"/>
  <c r="J233" i="7"/>
  <c r="I233" i="7"/>
  <c r="H233" i="7"/>
  <c r="J232" i="7"/>
  <c r="I232" i="7"/>
  <c r="H232" i="7"/>
  <c r="G226" i="7"/>
  <c r="F226" i="7"/>
  <c r="E226" i="7"/>
  <c r="D226" i="7"/>
  <c r="H231" i="7"/>
  <c r="E225" i="7"/>
  <c r="D225" i="7"/>
  <c r="L230" i="7"/>
  <c r="K230" i="7"/>
  <c r="J230" i="7"/>
  <c r="I230" i="7"/>
  <c r="H230" i="7"/>
  <c r="G224" i="7"/>
  <c r="F224" i="7"/>
  <c r="E224" i="7"/>
  <c r="D224" i="7"/>
  <c r="G223" i="7"/>
  <c r="F223" i="7"/>
  <c r="E223" i="7"/>
  <c r="D223" i="7"/>
  <c r="J228" i="7"/>
  <c r="I228" i="7"/>
  <c r="H228" i="7"/>
  <c r="E222" i="7"/>
  <c r="D222" i="7"/>
  <c r="J227" i="7"/>
  <c r="I227" i="7"/>
  <c r="H227" i="7"/>
  <c r="G221" i="7"/>
  <c r="F221" i="7"/>
  <c r="E221" i="7"/>
  <c r="D221" i="7"/>
  <c r="J226" i="7"/>
  <c r="I226" i="7"/>
  <c r="H226" i="7"/>
  <c r="G220" i="7"/>
  <c r="F220" i="7"/>
  <c r="E220" i="7"/>
  <c r="D220" i="7"/>
  <c r="J225" i="7"/>
  <c r="I225" i="7"/>
  <c r="H225" i="7"/>
  <c r="G219" i="7"/>
  <c r="F219" i="7"/>
  <c r="E219" i="7"/>
  <c r="D219" i="7"/>
  <c r="H224" i="7"/>
  <c r="G218" i="7"/>
  <c r="F218" i="7"/>
  <c r="E218" i="7"/>
  <c r="D218" i="7"/>
  <c r="L223" i="7"/>
  <c r="K223" i="7"/>
  <c r="J223" i="7"/>
  <c r="I223" i="7"/>
  <c r="H223" i="7"/>
  <c r="G217" i="7"/>
  <c r="F217" i="7"/>
  <c r="E217" i="7"/>
  <c r="D217" i="7"/>
  <c r="G216" i="7"/>
  <c r="F216" i="7"/>
  <c r="E216" i="7"/>
  <c r="D216" i="7"/>
  <c r="J221" i="7"/>
  <c r="I221" i="7"/>
  <c r="H221" i="7"/>
  <c r="J220" i="7"/>
  <c r="I220" i="7"/>
  <c r="H220" i="7"/>
  <c r="G214" i="7"/>
  <c r="F214" i="7"/>
  <c r="E214" i="7"/>
  <c r="D214" i="7"/>
  <c r="J219" i="7"/>
  <c r="I219" i="7"/>
  <c r="H219" i="7"/>
  <c r="G213" i="7"/>
  <c r="F213" i="7"/>
  <c r="E213" i="7"/>
  <c r="D213" i="7"/>
  <c r="L218" i="7"/>
  <c r="K218" i="7"/>
  <c r="J218" i="7"/>
  <c r="I218" i="7"/>
  <c r="H218" i="7"/>
  <c r="G212" i="7"/>
  <c r="F212" i="7"/>
  <c r="E212" i="7"/>
  <c r="D212" i="7"/>
  <c r="E211" i="7"/>
  <c r="D211" i="7"/>
  <c r="J216" i="7"/>
  <c r="I216" i="7"/>
  <c r="H216" i="7"/>
  <c r="G210" i="7"/>
  <c r="F210" i="7"/>
  <c r="E210" i="7"/>
  <c r="D210" i="7"/>
  <c r="G209" i="7"/>
  <c r="F209" i="7"/>
  <c r="E209" i="7"/>
  <c r="D209" i="7"/>
  <c r="H214" i="7"/>
  <c r="G208" i="7"/>
  <c r="F208" i="7"/>
  <c r="E208" i="7"/>
  <c r="D208" i="7"/>
  <c r="J213" i="7"/>
  <c r="I213" i="7"/>
  <c r="H213" i="7"/>
  <c r="G207" i="7"/>
  <c r="F207" i="7"/>
  <c r="E207" i="7"/>
  <c r="D207" i="7"/>
  <c r="L212" i="7"/>
  <c r="K212" i="7"/>
  <c r="J212" i="7"/>
  <c r="I212" i="7"/>
  <c r="H212" i="7"/>
  <c r="E206" i="7"/>
  <c r="D206" i="7"/>
  <c r="G205" i="7"/>
  <c r="F205" i="7"/>
  <c r="E205" i="7"/>
  <c r="D205" i="7"/>
  <c r="J210" i="7"/>
  <c r="I210" i="7"/>
  <c r="H210" i="7"/>
  <c r="G204" i="7"/>
  <c r="F204" i="7"/>
  <c r="E204" i="7"/>
  <c r="D204" i="7"/>
  <c r="L209" i="7"/>
  <c r="K209" i="7"/>
  <c r="J209" i="7"/>
  <c r="I209" i="7"/>
  <c r="H209" i="7"/>
  <c r="G203" i="7"/>
  <c r="F203" i="7"/>
  <c r="E203" i="7"/>
  <c r="D203" i="7"/>
  <c r="J208" i="7"/>
  <c r="J215" i="7"/>
  <c r="I208" i="7"/>
  <c r="I215" i="7"/>
  <c r="H208" i="7"/>
  <c r="G202" i="7"/>
  <c r="F202" i="7"/>
  <c r="E202" i="7"/>
  <c r="D202" i="7"/>
  <c r="L207" i="7"/>
  <c r="K207" i="7"/>
  <c r="J207" i="7"/>
  <c r="I207" i="7"/>
  <c r="H207" i="7"/>
  <c r="E201" i="7"/>
  <c r="D201" i="7"/>
  <c r="G200" i="7"/>
  <c r="F200" i="7"/>
  <c r="E200" i="7"/>
  <c r="D200" i="7"/>
  <c r="H205" i="7"/>
  <c r="G199" i="7"/>
  <c r="F199" i="7"/>
  <c r="E199" i="7"/>
  <c r="D199" i="7"/>
  <c r="H204" i="7"/>
  <c r="G198" i="7"/>
  <c r="F198" i="7"/>
  <c r="E198" i="7"/>
  <c r="D198" i="7"/>
  <c r="H203" i="7"/>
  <c r="E197" i="7"/>
  <c r="D197" i="7"/>
  <c r="H202" i="7"/>
  <c r="G196" i="7"/>
  <c r="F196" i="7"/>
  <c r="E196" i="7"/>
  <c r="D196" i="7"/>
  <c r="L201" i="7"/>
  <c r="K201" i="7"/>
  <c r="J201" i="7"/>
  <c r="I201" i="7"/>
  <c r="H201" i="7"/>
  <c r="E195" i="7"/>
  <c r="D195" i="7"/>
  <c r="J200" i="7"/>
  <c r="I200" i="7"/>
  <c r="H200" i="7"/>
  <c r="G194" i="7"/>
  <c r="F194" i="7"/>
  <c r="E194" i="7"/>
  <c r="D194" i="7"/>
  <c r="J199" i="7"/>
  <c r="I199" i="7"/>
  <c r="H199" i="7"/>
  <c r="G193" i="7"/>
  <c r="F193" i="7"/>
  <c r="E193" i="7"/>
  <c r="D193" i="7"/>
  <c r="J198" i="7"/>
  <c r="I198" i="7"/>
  <c r="H198" i="7"/>
  <c r="G192" i="7"/>
  <c r="F192" i="7"/>
  <c r="E192" i="7"/>
  <c r="D192" i="7"/>
  <c r="J197" i="7"/>
  <c r="I197" i="7"/>
  <c r="H197" i="7"/>
  <c r="G191" i="7"/>
  <c r="F191" i="7"/>
  <c r="E191" i="7"/>
  <c r="D191" i="7"/>
  <c r="J196" i="7"/>
  <c r="I196" i="7"/>
  <c r="H196" i="7"/>
  <c r="E190" i="7"/>
  <c r="J195" i="7"/>
  <c r="I195" i="7"/>
  <c r="H195" i="7"/>
  <c r="G189" i="7"/>
  <c r="F189" i="7"/>
  <c r="E189" i="7"/>
  <c r="D189" i="7"/>
  <c r="L194" i="7"/>
  <c r="K194" i="7"/>
  <c r="J194" i="7"/>
  <c r="I194" i="7"/>
  <c r="H194" i="7"/>
  <c r="G188" i="7"/>
  <c r="F188" i="7"/>
  <c r="E188" i="7"/>
  <c r="D188" i="7"/>
  <c r="E187" i="7"/>
  <c r="D187" i="7"/>
  <c r="H192" i="7"/>
  <c r="J190" i="7"/>
  <c r="I190" i="7"/>
  <c r="H190" i="7"/>
  <c r="J189" i="7"/>
  <c r="I189" i="7"/>
  <c r="G183" i="7"/>
  <c r="F183" i="7"/>
  <c r="E183" i="7"/>
  <c r="D183" i="7"/>
  <c r="J188" i="7"/>
  <c r="I188" i="7"/>
  <c r="H188" i="7"/>
  <c r="G182" i="7"/>
  <c r="F182" i="7"/>
  <c r="E182" i="7"/>
  <c r="D182" i="7"/>
  <c r="L187" i="7"/>
  <c r="K187" i="7"/>
  <c r="J187" i="7"/>
  <c r="I187" i="7"/>
  <c r="H187" i="7"/>
  <c r="E181" i="7"/>
  <c r="D181" i="7"/>
  <c r="G180" i="7"/>
  <c r="F180" i="7"/>
  <c r="E180" i="7"/>
  <c r="D180" i="7"/>
  <c r="H185" i="7"/>
  <c r="G179" i="7"/>
  <c r="F179" i="7"/>
  <c r="E179" i="7"/>
  <c r="D179" i="7"/>
  <c r="G178" i="7"/>
  <c r="F178" i="7"/>
  <c r="E178" i="7"/>
  <c r="D178" i="7"/>
  <c r="J183" i="7"/>
  <c r="I183" i="7"/>
  <c r="H183" i="7"/>
  <c r="G177" i="7"/>
  <c r="F177" i="7"/>
  <c r="E177" i="7"/>
  <c r="D177" i="7"/>
  <c r="J182" i="7"/>
  <c r="I182" i="7"/>
  <c r="G176" i="7"/>
  <c r="F176" i="7"/>
  <c r="E176" i="7"/>
  <c r="D176" i="7"/>
  <c r="J181" i="7"/>
  <c r="J184" i="7"/>
  <c r="I181" i="7"/>
  <c r="H181" i="7"/>
  <c r="G175" i="7"/>
  <c r="F175" i="7"/>
  <c r="E175" i="7"/>
  <c r="D175" i="7"/>
  <c r="L180" i="7"/>
  <c r="K180" i="7"/>
  <c r="J180" i="7"/>
  <c r="I180" i="7"/>
  <c r="H180" i="7"/>
  <c r="G174" i="7"/>
  <c r="F174" i="7"/>
  <c r="E174" i="7"/>
  <c r="D174" i="7"/>
  <c r="G173" i="7"/>
  <c r="F173" i="7"/>
  <c r="E173" i="7"/>
  <c r="D173" i="7"/>
  <c r="G172" i="7"/>
  <c r="F172" i="7"/>
  <c r="E172" i="7"/>
  <c r="D172" i="7"/>
  <c r="G171" i="7"/>
  <c r="F171" i="7"/>
  <c r="E171" i="7"/>
  <c r="D171" i="7"/>
  <c r="L176" i="7"/>
  <c r="K176" i="7"/>
  <c r="J176" i="7"/>
  <c r="I176" i="7"/>
  <c r="G170" i="7"/>
  <c r="F170" i="7"/>
  <c r="E170" i="7"/>
  <c r="D170" i="7"/>
  <c r="E169" i="7"/>
  <c r="D169" i="7"/>
  <c r="G168" i="7"/>
  <c r="F168" i="7"/>
  <c r="E168" i="7"/>
  <c r="D168" i="7"/>
  <c r="L173" i="7"/>
  <c r="K173" i="7"/>
  <c r="J173" i="7"/>
  <c r="I173" i="7"/>
  <c r="G167" i="7"/>
  <c r="F167" i="7"/>
  <c r="E167" i="7"/>
  <c r="D167" i="7"/>
  <c r="J172" i="7"/>
  <c r="I172" i="7"/>
  <c r="H172" i="7"/>
  <c r="H178" i="7"/>
  <c r="E166" i="7"/>
  <c r="D166" i="7"/>
  <c r="J171" i="7"/>
  <c r="I171" i="7"/>
  <c r="H171" i="7"/>
  <c r="H177" i="7"/>
  <c r="G165" i="7"/>
  <c r="F165" i="7"/>
  <c r="E165" i="7"/>
  <c r="D165" i="7"/>
  <c r="J170" i="7"/>
  <c r="I170" i="7"/>
  <c r="I178" i="7"/>
  <c r="H170" i="7"/>
  <c r="H176" i="7"/>
  <c r="E164" i="7"/>
  <c r="D164" i="7"/>
  <c r="J169" i="7"/>
  <c r="I169" i="7"/>
  <c r="H169" i="7"/>
  <c r="H175" i="7"/>
  <c r="G163" i="7"/>
  <c r="F163" i="7"/>
  <c r="E163" i="7"/>
  <c r="D163" i="7"/>
  <c r="J168" i="7"/>
  <c r="I168" i="7"/>
  <c r="H168" i="7"/>
  <c r="H174" i="7"/>
  <c r="G162" i="7"/>
  <c r="F162" i="7"/>
  <c r="E162" i="7"/>
  <c r="D162" i="7"/>
  <c r="J167" i="7"/>
  <c r="I167" i="7"/>
  <c r="G161" i="7"/>
  <c r="F161" i="7"/>
  <c r="E161" i="7"/>
  <c r="D161" i="7"/>
  <c r="L166" i="7"/>
  <c r="K166" i="7"/>
  <c r="J166" i="7"/>
  <c r="I166" i="7"/>
  <c r="H166" i="7"/>
  <c r="G160" i="7"/>
  <c r="F160" i="7"/>
  <c r="E160" i="7"/>
  <c r="D160" i="7"/>
  <c r="G159" i="7"/>
  <c r="F159" i="7"/>
  <c r="E159" i="7"/>
  <c r="D159" i="7"/>
  <c r="H164" i="7"/>
  <c r="E158" i="7"/>
  <c r="D158" i="7"/>
  <c r="H163" i="7"/>
  <c r="L162" i="7"/>
  <c r="K162" i="7"/>
  <c r="J162" i="7"/>
  <c r="I162" i="7"/>
  <c r="H162" i="7"/>
  <c r="G156" i="7"/>
  <c r="F156" i="7"/>
  <c r="E156" i="7"/>
  <c r="G155" i="7"/>
  <c r="F155" i="7"/>
  <c r="E154" i="7"/>
  <c r="L159" i="7"/>
  <c r="K159" i="7"/>
  <c r="J159" i="7"/>
  <c r="I159" i="7"/>
  <c r="J158" i="7"/>
  <c r="I158" i="7"/>
  <c r="H158" i="7"/>
  <c r="G152" i="7"/>
  <c r="F152" i="7"/>
  <c r="E152" i="7"/>
  <c r="D152" i="7"/>
  <c r="J157" i="7"/>
  <c r="I157" i="7"/>
  <c r="H157" i="7"/>
  <c r="G151" i="7"/>
  <c r="F151" i="7"/>
  <c r="E151" i="7"/>
  <c r="D151" i="7"/>
  <c r="J156" i="7"/>
  <c r="I156" i="7"/>
  <c r="H156" i="7"/>
  <c r="G150" i="7"/>
  <c r="F150" i="7"/>
  <c r="E150" i="7"/>
  <c r="J155" i="7"/>
  <c r="I155" i="7"/>
  <c r="H155" i="7"/>
  <c r="H161" i="7"/>
  <c r="E149" i="7"/>
  <c r="J154" i="7"/>
  <c r="I154" i="7"/>
  <c r="H154" i="7"/>
  <c r="H160" i="7"/>
  <c r="G148" i="7"/>
  <c r="F148" i="7"/>
  <c r="E148" i="7"/>
  <c r="D148" i="7"/>
  <c r="J153" i="7"/>
  <c r="I153" i="7"/>
  <c r="H153" i="7"/>
  <c r="H159" i="7"/>
  <c r="G147" i="7"/>
  <c r="F147" i="7"/>
  <c r="E147" i="7"/>
  <c r="D147" i="7"/>
  <c r="L152" i="7"/>
  <c r="K152" i="7"/>
  <c r="J152" i="7"/>
  <c r="I152" i="7"/>
  <c r="H152" i="7"/>
  <c r="G146" i="7"/>
  <c r="F146" i="7"/>
  <c r="E146" i="7"/>
  <c r="D146" i="7"/>
  <c r="G145" i="7"/>
  <c r="F145" i="7"/>
  <c r="E145" i="7"/>
  <c r="H150" i="7"/>
  <c r="G144" i="7"/>
  <c r="F144" i="7"/>
  <c r="E144" i="7"/>
  <c r="D144" i="7"/>
  <c r="E143" i="7"/>
  <c r="D143" i="7"/>
  <c r="L148" i="7"/>
  <c r="K148" i="7"/>
  <c r="J148" i="7"/>
  <c r="I148" i="7"/>
  <c r="H148" i="7"/>
  <c r="G142" i="7"/>
  <c r="F142" i="7"/>
  <c r="E142" i="7"/>
  <c r="D142" i="7"/>
  <c r="H147" i="7"/>
  <c r="G140" i="7"/>
  <c r="F140" i="7"/>
  <c r="E140" i="7"/>
  <c r="D140" i="7"/>
  <c r="L145" i="7"/>
  <c r="K145" i="7"/>
  <c r="J145" i="7"/>
  <c r="I145" i="7"/>
  <c r="H145" i="7"/>
  <c r="E139" i="7"/>
  <c r="D139" i="7"/>
  <c r="J144" i="7"/>
  <c r="I144" i="7"/>
  <c r="H144" i="7"/>
  <c r="G138" i="7"/>
  <c r="F138" i="7"/>
  <c r="E138" i="7"/>
  <c r="J143" i="7"/>
  <c r="I143" i="7"/>
  <c r="H143" i="7"/>
  <c r="G137" i="7"/>
  <c r="F137" i="7"/>
  <c r="E137" i="7"/>
  <c r="D137" i="7"/>
  <c r="J142" i="7"/>
  <c r="I142" i="7"/>
  <c r="H142" i="7"/>
  <c r="G136" i="7"/>
  <c r="F136" i="7"/>
  <c r="E136" i="7"/>
  <c r="D136" i="7"/>
  <c r="J141" i="7"/>
  <c r="I141" i="7"/>
  <c r="H141" i="7"/>
  <c r="G135" i="7"/>
  <c r="F135" i="7"/>
  <c r="E135" i="7"/>
  <c r="D135" i="7"/>
  <c r="J140" i="7"/>
  <c r="I140" i="7"/>
  <c r="H140" i="7"/>
  <c r="G134" i="7"/>
  <c r="F134" i="7"/>
  <c r="E134" i="7"/>
  <c r="D134" i="7"/>
  <c r="J139" i="7"/>
  <c r="I139" i="7"/>
  <c r="H139" i="7"/>
  <c r="L138" i="7"/>
  <c r="K138" i="7"/>
  <c r="J138" i="7"/>
  <c r="I138" i="7"/>
  <c r="H138" i="7"/>
  <c r="G132" i="7"/>
  <c r="F132" i="7"/>
  <c r="E132" i="7"/>
  <c r="D132" i="7"/>
  <c r="E131" i="7"/>
  <c r="D131" i="7"/>
  <c r="J136" i="7"/>
  <c r="I136" i="7"/>
  <c r="H136" i="7"/>
  <c r="G130" i="7"/>
  <c r="F130" i="7"/>
  <c r="E130" i="7"/>
  <c r="D130" i="7"/>
  <c r="I135" i="7"/>
  <c r="H135" i="7"/>
  <c r="G129" i="7"/>
  <c r="F129" i="7"/>
  <c r="E129" i="7"/>
  <c r="D129" i="7"/>
  <c r="L134" i="7"/>
  <c r="K134" i="7"/>
  <c r="J134" i="7"/>
  <c r="I134" i="7"/>
  <c r="H134" i="7"/>
  <c r="G128" i="7"/>
  <c r="F128" i="7"/>
  <c r="E128" i="7"/>
  <c r="D128" i="7"/>
  <c r="G127" i="7"/>
  <c r="F127" i="7"/>
  <c r="E127" i="7"/>
  <c r="D127" i="7"/>
  <c r="H132" i="7"/>
  <c r="G126" i="7"/>
  <c r="F126" i="7"/>
  <c r="D126" i="7"/>
  <c r="H131" i="7"/>
  <c r="H130" i="7"/>
  <c r="G124" i="7"/>
  <c r="F124" i="7"/>
  <c r="E124" i="7"/>
  <c r="D124" i="7"/>
  <c r="J129" i="7"/>
  <c r="I129" i="7"/>
  <c r="H129" i="7"/>
  <c r="G123" i="7"/>
  <c r="F123" i="7"/>
  <c r="J128" i="7"/>
  <c r="I128" i="7"/>
  <c r="H128" i="7"/>
  <c r="G122" i="7"/>
  <c r="F122" i="7"/>
  <c r="E122" i="7"/>
  <c r="D122" i="7"/>
  <c r="J127" i="7"/>
  <c r="I127" i="7"/>
  <c r="H127" i="7"/>
  <c r="G121" i="7"/>
  <c r="F121" i="7"/>
  <c r="E121" i="7"/>
  <c r="D121" i="7"/>
  <c r="L126" i="7"/>
  <c r="K126" i="7"/>
  <c r="J126" i="7"/>
  <c r="I126" i="7"/>
  <c r="G119" i="7"/>
  <c r="F119" i="7"/>
  <c r="E119" i="7"/>
  <c r="D119" i="7"/>
  <c r="H124" i="7"/>
  <c r="E118" i="7"/>
  <c r="D118" i="7"/>
  <c r="H123" i="7"/>
  <c r="H122" i="7"/>
  <c r="G116" i="7"/>
  <c r="F116" i="7"/>
  <c r="E116" i="7"/>
  <c r="D116" i="7"/>
  <c r="H121" i="7"/>
  <c r="E115" i="7"/>
  <c r="D115" i="7"/>
  <c r="H120" i="7"/>
  <c r="G114" i="7"/>
  <c r="F114" i="7"/>
  <c r="E114" i="7"/>
  <c r="D114" i="7"/>
  <c r="H119" i="7"/>
  <c r="G113" i="7"/>
  <c r="F113" i="7"/>
  <c r="E113" i="7"/>
  <c r="D113" i="7"/>
  <c r="L118" i="7"/>
  <c r="K118" i="7"/>
  <c r="J118" i="7"/>
  <c r="I118" i="7"/>
  <c r="H118" i="7"/>
  <c r="E112" i="7"/>
  <c r="D112" i="7"/>
  <c r="G111" i="7"/>
  <c r="F111" i="7"/>
  <c r="E111" i="7"/>
  <c r="D111" i="7"/>
  <c r="J116" i="7"/>
  <c r="I116" i="7"/>
  <c r="L116" i="7"/>
  <c r="H116" i="7"/>
  <c r="G110" i="7"/>
  <c r="F110" i="7"/>
  <c r="E110" i="7"/>
  <c r="D110" i="7"/>
  <c r="G109" i="7"/>
  <c r="F109" i="7"/>
  <c r="E109" i="7"/>
  <c r="D109" i="7"/>
  <c r="H107" i="7"/>
  <c r="G108" i="7"/>
  <c r="F108" i="7"/>
  <c r="E108" i="7"/>
  <c r="D108" i="7"/>
  <c r="J106" i="7"/>
  <c r="I106" i="7"/>
  <c r="H106" i="7"/>
  <c r="G107" i="7"/>
  <c r="F107" i="7"/>
  <c r="E107" i="7"/>
  <c r="D107" i="7"/>
  <c r="J105" i="7"/>
  <c r="I105" i="7"/>
  <c r="H105" i="7"/>
  <c r="G106" i="7"/>
  <c r="F106" i="7"/>
  <c r="E106" i="7"/>
  <c r="D106" i="7"/>
  <c r="L104" i="7"/>
  <c r="K104" i="7"/>
  <c r="J104" i="7"/>
  <c r="I104" i="7"/>
  <c r="H104" i="7"/>
  <c r="G105" i="7"/>
  <c r="F105" i="7"/>
  <c r="E105" i="7"/>
  <c r="D105" i="7"/>
  <c r="H103" i="7"/>
  <c r="J101" i="7"/>
  <c r="I101" i="7"/>
  <c r="H101" i="7"/>
  <c r="G102" i="7"/>
  <c r="F102" i="7"/>
  <c r="E102" i="7"/>
  <c r="D102" i="7"/>
  <c r="H100" i="7"/>
  <c r="G101" i="7"/>
  <c r="F101" i="7"/>
  <c r="E101" i="7"/>
  <c r="D101" i="7"/>
  <c r="J99" i="7"/>
  <c r="I99" i="7"/>
  <c r="H99" i="7"/>
  <c r="G100" i="7"/>
  <c r="F100" i="7"/>
  <c r="E100" i="7"/>
  <c r="D100" i="7"/>
  <c r="J98" i="7"/>
  <c r="I98" i="7"/>
  <c r="H98" i="7"/>
  <c r="H97" i="7"/>
  <c r="E98" i="7"/>
  <c r="D98" i="7"/>
  <c r="J96" i="7"/>
  <c r="I96" i="7"/>
  <c r="H96" i="7"/>
  <c r="G97" i="7"/>
  <c r="F97" i="7"/>
  <c r="E97" i="7"/>
  <c r="D97" i="7"/>
  <c r="J95" i="7"/>
  <c r="I95" i="7"/>
  <c r="H95" i="7"/>
  <c r="G96" i="7"/>
  <c r="F96" i="7"/>
  <c r="E96" i="7"/>
  <c r="D96" i="7"/>
  <c r="L94" i="7"/>
  <c r="K94" i="7"/>
  <c r="J94" i="7"/>
  <c r="I94" i="7"/>
  <c r="H94" i="7"/>
  <c r="G95" i="7"/>
  <c r="F95" i="7"/>
  <c r="E95" i="7"/>
  <c r="D95" i="7"/>
  <c r="H92" i="7"/>
  <c r="G93" i="7"/>
  <c r="F93" i="7"/>
  <c r="E93" i="7"/>
  <c r="D93" i="7"/>
  <c r="H91" i="7"/>
  <c r="G92" i="7"/>
  <c r="F92" i="7"/>
  <c r="E92" i="7"/>
  <c r="D92" i="7"/>
  <c r="H90" i="7"/>
  <c r="G91" i="7"/>
  <c r="F91" i="7"/>
  <c r="E91" i="7"/>
  <c r="D91" i="7"/>
  <c r="J89" i="7"/>
  <c r="I89" i="7"/>
  <c r="H89" i="7"/>
  <c r="J88" i="7"/>
  <c r="I88" i="7"/>
  <c r="H88" i="7"/>
  <c r="E89" i="7"/>
  <c r="D89" i="7"/>
  <c r="J87" i="7"/>
  <c r="I87" i="7"/>
  <c r="H87" i="7"/>
  <c r="G88" i="7"/>
  <c r="F88" i="7"/>
  <c r="E88" i="7"/>
  <c r="D88" i="7"/>
  <c r="L86" i="7"/>
  <c r="K86" i="7"/>
  <c r="J86" i="7"/>
  <c r="I86" i="7"/>
  <c r="H86" i="7"/>
  <c r="G87" i="7"/>
  <c r="F87" i="7"/>
  <c r="E87" i="7"/>
  <c r="D87" i="7"/>
  <c r="G86" i="7"/>
  <c r="F86" i="7"/>
  <c r="E86" i="7"/>
  <c r="D86" i="7"/>
  <c r="H84" i="7"/>
  <c r="G85" i="7"/>
  <c r="F85" i="7"/>
  <c r="E85" i="7"/>
  <c r="D85" i="7"/>
  <c r="J83" i="7"/>
  <c r="I83" i="7"/>
  <c r="H83" i="7"/>
  <c r="G84" i="7"/>
  <c r="F84" i="7"/>
  <c r="E84" i="7"/>
  <c r="D84" i="7"/>
  <c r="J82" i="7"/>
  <c r="I82" i="7"/>
  <c r="H82" i="7"/>
  <c r="J81" i="7"/>
  <c r="I81" i="7"/>
  <c r="H81" i="7"/>
  <c r="G82" i="7"/>
  <c r="F82" i="7"/>
  <c r="E82" i="7"/>
  <c r="D82" i="7"/>
  <c r="J80" i="7"/>
  <c r="I80" i="7"/>
  <c r="H80" i="7"/>
  <c r="L79" i="7"/>
  <c r="K79" i="7"/>
  <c r="J79" i="7"/>
  <c r="I79" i="7"/>
  <c r="H79" i="7"/>
  <c r="E80" i="7"/>
  <c r="D80" i="7"/>
  <c r="G79" i="7"/>
  <c r="F79" i="7"/>
  <c r="E79" i="7"/>
  <c r="D79" i="7"/>
  <c r="H77" i="7"/>
  <c r="G78" i="7"/>
  <c r="F78" i="7"/>
  <c r="E78" i="7"/>
  <c r="D78" i="7"/>
  <c r="J76" i="7"/>
  <c r="I76" i="7"/>
  <c r="H76" i="7"/>
  <c r="G77" i="7"/>
  <c r="F77" i="7"/>
  <c r="E77" i="7"/>
  <c r="D77" i="7"/>
  <c r="J75" i="7"/>
  <c r="I75" i="7"/>
  <c r="H75" i="7"/>
  <c r="G76" i="7"/>
  <c r="F76" i="7"/>
  <c r="E76" i="7"/>
  <c r="D76" i="7"/>
  <c r="J74" i="7"/>
  <c r="I74" i="7"/>
  <c r="H74" i="7"/>
  <c r="G75" i="7"/>
  <c r="F75" i="7"/>
  <c r="E75" i="7"/>
  <c r="D75" i="7"/>
  <c r="L73" i="7"/>
  <c r="K73" i="7"/>
  <c r="J73" i="7"/>
  <c r="I73" i="7"/>
  <c r="H73" i="7"/>
  <c r="G74" i="7"/>
  <c r="F74" i="7"/>
  <c r="E74" i="7"/>
  <c r="D74" i="7"/>
  <c r="G73" i="7"/>
  <c r="F73" i="7"/>
  <c r="E73" i="7"/>
  <c r="D73" i="7"/>
  <c r="J71" i="7"/>
  <c r="I71" i="7"/>
  <c r="G72" i="7"/>
  <c r="F72" i="7"/>
  <c r="E72" i="7"/>
  <c r="D72" i="7"/>
  <c r="L70" i="7"/>
  <c r="K70" i="7"/>
  <c r="J70" i="7"/>
  <c r="I70" i="7"/>
  <c r="H70" i="7"/>
  <c r="E71" i="7"/>
  <c r="D71" i="7"/>
  <c r="G70" i="7"/>
  <c r="F70" i="7"/>
  <c r="E70" i="7"/>
  <c r="D70" i="7"/>
  <c r="H68" i="7"/>
  <c r="G69" i="7"/>
  <c r="F69" i="7"/>
  <c r="E69" i="7"/>
  <c r="D69" i="7"/>
  <c r="J67" i="7"/>
  <c r="I67" i="7"/>
  <c r="H67" i="7"/>
  <c r="G68" i="7"/>
  <c r="F68" i="7"/>
  <c r="E68" i="7"/>
  <c r="D68" i="7"/>
  <c r="J66" i="7"/>
  <c r="I66" i="7"/>
  <c r="H66" i="7"/>
  <c r="G67" i="7"/>
  <c r="F67" i="7"/>
  <c r="D67" i="7"/>
  <c r="J65" i="7"/>
  <c r="I65" i="7"/>
  <c r="H65" i="7"/>
  <c r="G66" i="7"/>
  <c r="F66" i="7"/>
  <c r="D66" i="7"/>
  <c r="L64" i="7"/>
  <c r="K64" i="7"/>
  <c r="J64" i="7"/>
  <c r="I64" i="7"/>
  <c r="H64" i="7"/>
  <c r="E65" i="7"/>
  <c r="D65" i="7"/>
  <c r="H62" i="7"/>
  <c r="G63" i="7"/>
  <c r="F63" i="7"/>
  <c r="E63" i="7"/>
  <c r="D63" i="7"/>
  <c r="J61" i="7"/>
  <c r="I61" i="7"/>
  <c r="H61" i="7"/>
  <c r="J60" i="7"/>
  <c r="I60" i="7"/>
  <c r="H60" i="7"/>
  <c r="E61" i="7"/>
  <c r="D61" i="7"/>
  <c r="L59" i="7"/>
  <c r="K59" i="7"/>
  <c r="J59" i="7"/>
  <c r="I59" i="7"/>
  <c r="H59" i="7"/>
  <c r="G60" i="7"/>
  <c r="F60" i="7"/>
  <c r="E60" i="7"/>
  <c r="D60" i="7"/>
  <c r="G59" i="7"/>
  <c r="F59" i="7"/>
  <c r="E59" i="7"/>
  <c r="D59" i="7"/>
  <c r="H57" i="7"/>
  <c r="G58" i="7"/>
  <c r="F58" i="7"/>
  <c r="E58" i="7"/>
  <c r="D58" i="7"/>
  <c r="J56" i="7"/>
  <c r="I56" i="7"/>
  <c r="H56" i="7"/>
  <c r="G57" i="7"/>
  <c r="F57" i="7"/>
  <c r="E57" i="7"/>
  <c r="D57" i="7"/>
  <c r="J55" i="7"/>
  <c r="I55" i="7"/>
  <c r="H55" i="7"/>
  <c r="G56" i="7"/>
  <c r="F56" i="7"/>
  <c r="E56" i="7"/>
  <c r="D56" i="7"/>
  <c r="L54" i="7"/>
  <c r="K54" i="7"/>
  <c r="J54" i="7"/>
  <c r="I54" i="7"/>
  <c r="H54" i="7"/>
  <c r="E55" i="7"/>
  <c r="D55" i="7"/>
  <c r="G54" i="7"/>
  <c r="F54" i="7"/>
  <c r="E54" i="7"/>
  <c r="D54" i="7"/>
  <c r="H52" i="7"/>
  <c r="G53" i="7"/>
  <c r="F53" i="7"/>
  <c r="E53" i="7"/>
  <c r="D53" i="7"/>
  <c r="J51" i="7"/>
  <c r="I51" i="7"/>
  <c r="H51" i="7"/>
  <c r="G52" i="7"/>
  <c r="F52" i="7"/>
  <c r="E52" i="7"/>
  <c r="D52" i="7"/>
  <c r="J50" i="7"/>
  <c r="I50" i="7"/>
  <c r="H50" i="7"/>
  <c r="G51" i="7"/>
  <c r="F51" i="7"/>
  <c r="E51" i="7"/>
  <c r="D51" i="7"/>
  <c r="J49" i="7"/>
  <c r="I49" i="7"/>
  <c r="H49" i="7"/>
  <c r="G50" i="7"/>
  <c r="F50" i="7"/>
  <c r="E50" i="7"/>
  <c r="D50" i="7"/>
  <c r="L48" i="7"/>
  <c r="K48" i="7"/>
  <c r="J48" i="7"/>
  <c r="I48" i="7"/>
  <c r="H48" i="7"/>
  <c r="G49" i="7"/>
  <c r="F49" i="7"/>
  <c r="E49" i="7"/>
  <c r="D49" i="7"/>
  <c r="E48" i="7"/>
  <c r="H46" i="7"/>
  <c r="G47" i="7"/>
  <c r="F47" i="7"/>
  <c r="E47" i="7"/>
  <c r="D47" i="7"/>
  <c r="J45" i="7"/>
  <c r="I45" i="7"/>
  <c r="H45" i="7"/>
  <c r="E46" i="7"/>
  <c r="D46" i="7"/>
  <c r="J44" i="7"/>
  <c r="I44" i="7"/>
  <c r="H44" i="7"/>
  <c r="G45" i="7"/>
  <c r="F45" i="7"/>
  <c r="E45" i="7"/>
  <c r="D45" i="7"/>
  <c r="J43" i="7"/>
  <c r="I43" i="7"/>
  <c r="L43" i="7"/>
  <c r="H43" i="7"/>
  <c r="G44" i="7"/>
  <c r="F44" i="7"/>
  <c r="E44" i="7"/>
  <c r="D44" i="7"/>
  <c r="J42" i="7"/>
  <c r="I42" i="7"/>
  <c r="H42" i="7"/>
  <c r="G43" i="7"/>
  <c r="F43" i="7"/>
  <c r="E43" i="7"/>
  <c r="D43" i="7"/>
  <c r="J41" i="7"/>
  <c r="I41" i="7"/>
  <c r="H41" i="7"/>
  <c r="G42" i="7"/>
  <c r="F42" i="7"/>
  <c r="E42" i="7"/>
  <c r="D42" i="7"/>
  <c r="L40" i="7"/>
  <c r="K40" i="7"/>
  <c r="J40" i="7"/>
  <c r="I40" i="7"/>
  <c r="H40" i="7"/>
  <c r="G41" i="7"/>
  <c r="F41" i="7"/>
  <c r="E41" i="7"/>
  <c r="D41" i="7"/>
  <c r="H38" i="7"/>
  <c r="G39" i="7"/>
  <c r="F39" i="7"/>
  <c r="E39" i="7"/>
  <c r="D39" i="7"/>
  <c r="J37" i="7"/>
  <c r="I37" i="7"/>
  <c r="H37" i="7"/>
  <c r="E38" i="7"/>
  <c r="D38" i="7"/>
  <c r="J36" i="7"/>
  <c r="I36" i="7"/>
  <c r="H36" i="7"/>
  <c r="G37" i="7"/>
  <c r="F37" i="7"/>
  <c r="E37" i="7"/>
  <c r="J35" i="7"/>
  <c r="I35" i="7"/>
  <c r="H35" i="7"/>
  <c r="G36" i="7"/>
  <c r="F36" i="7"/>
  <c r="E36" i="7"/>
  <c r="J34" i="7"/>
  <c r="I34" i="7"/>
  <c r="H34" i="7"/>
  <c r="G35" i="7"/>
  <c r="F35" i="7"/>
  <c r="E35" i="7"/>
  <c r="J33" i="7"/>
  <c r="I33" i="7"/>
  <c r="L33" i="7"/>
  <c r="H33" i="7"/>
  <c r="G34" i="7"/>
  <c r="F34" i="7"/>
  <c r="E34" i="7"/>
  <c r="J32" i="7"/>
  <c r="I32" i="7"/>
  <c r="H32" i="7"/>
  <c r="G33" i="7"/>
  <c r="F33" i="7"/>
  <c r="E33" i="7"/>
  <c r="L31" i="7"/>
  <c r="K31" i="7"/>
  <c r="J31" i="7"/>
  <c r="I31" i="7"/>
  <c r="H31" i="7"/>
  <c r="G32" i="7"/>
  <c r="F32" i="7"/>
  <c r="E32" i="7"/>
  <c r="G31" i="7"/>
  <c r="F31" i="7"/>
  <c r="E31" i="7"/>
  <c r="H29" i="7"/>
  <c r="J28" i="7"/>
  <c r="I28" i="7"/>
  <c r="H28" i="7"/>
  <c r="G29" i="7"/>
  <c r="F29" i="7"/>
  <c r="E29" i="7"/>
  <c r="J27" i="7"/>
  <c r="I27" i="7"/>
  <c r="H27" i="7"/>
  <c r="G28" i="7"/>
  <c r="F28" i="7"/>
  <c r="E28" i="7"/>
  <c r="D28" i="7"/>
  <c r="J26" i="7"/>
  <c r="I26" i="7"/>
  <c r="H26" i="7"/>
  <c r="G27" i="7"/>
  <c r="F27" i="7"/>
  <c r="E27" i="7"/>
  <c r="D27" i="7"/>
  <c r="J25" i="7"/>
  <c r="I25" i="7"/>
  <c r="H25" i="7"/>
  <c r="G26" i="7"/>
  <c r="F26" i="7"/>
  <c r="E26" i="7"/>
  <c r="D26" i="7"/>
  <c r="L24" i="7"/>
  <c r="K24" i="7"/>
  <c r="J24" i="7"/>
  <c r="I24" i="7"/>
  <c r="H24" i="7"/>
  <c r="G24" i="7"/>
  <c r="F24" i="7"/>
  <c r="E24" i="7"/>
  <c r="D24" i="7"/>
  <c r="H22" i="7"/>
  <c r="E23" i="7"/>
  <c r="D23" i="7"/>
  <c r="J21" i="7"/>
  <c r="I21" i="7"/>
  <c r="H21" i="7"/>
  <c r="J20" i="7"/>
  <c r="I20" i="7"/>
  <c r="H20" i="7"/>
  <c r="E21" i="7"/>
  <c r="D21" i="7"/>
  <c r="J19" i="7"/>
  <c r="I19" i="7"/>
  <c r="H19" i="7"/>
  <c r="G20" i="7"/>
  <c r="L18" i="7"/>
  <c r="K18" i="7"/>
  <c r="J18" i="7"/>
  <c r="I18" i="7"/>
  <c r="H18" i="7"/>
  <c r="G19" i="7"/>
  <c r="F19" i="7"/>
  <c r="E19" i="7"/>
  <c r="D19" i="7"/>
  <c r="G18" i="7"/>
  <c r="F18" i="7"/>
  <c r="E18" i="7"/>
  <c r="D18" i="7"/>
  <c r="H16" i="7"/>
  <c r="G17" i="7"/>
  <c r="F17" i="7"/>
  <c r="E17" i="7"/>
  <c r="D17" i="7"/>
  <c r="J15" i="7"/>
  <c r="I15" i="7"/>
  <c r="H15" i="7"/>
  <c r="G16" i="7"/>
  <c r="F16" i="7"/>
  <c r="E16" i="7"/>
  <c r="D16" i="7"/>
  <c r="J14" i="7"/>
  <c r="I14" i="7"/>
  <c r="H14" i="7"/>
  <c r="G15" i="7"/>
  <c r="F15" i="7"/>
  <c r="E15" i="7"/>
  <c r="D15" i="7"/>
  <c r="J13" i="7"/>
  <c r="I13" i="7"/>
  <c r="H13" i="7"/>
  <c r="G14" i="7"/>
  <c r="F14" i="7"/>
  <c r="E14" i="7"/>
  <c r="D14" i="7"/>
  <c r="L12" i="7"/>
  <c r="K12" i="7"/>
  <c r="J12" i="7"/>
  <c r="I12" i="7"/>
  <c r="H12" i="7"/>
  <c r="G12" i="7"/>
  <c r="E12" i="7"/>
  <c r="D12" i="7"/>
  <c r="G11" i="7"/>
  <c r="F11" i="7"/>
  <c r="E11" i="7"/>
  <c r="D11" i="7"/>
  <c r="H10" i="7"/>
  <c r="G10" i="7"/>
  <c r="F10" i="7"/>
  <c r="E10" i="7"/>
  <c r="D10" i="7"/>
  <c r="H9" i="7"/>
  <c r="H8" i="7"/>
  <c r="G8" i="7"/>
  <c r="F8" i="7"/>
  <c r="E8" i="7"/>
  <c r="D8" i="7"/>
  <c r="H7" i="7"/>
  <c r="G7" i="7"/>
  <c r="F7" i="7"/>
  <c r="E7" i="7"/>
  <c r="D7" i="7"/>
  <c r="L6" i="7"/>
  <c r="H6" i="7"/>
  <c r="G6" i="7"/>
  <c r="F6" i="7"/>
  <c r="E6" i="7"/>
  <c r="D6" i="7"/>
  <c r="H5" i="7"/>
  <c r="G5" i="7"/>
  <c r="F5" i="7"/>
  <c r="E5" i="7"/>
  <c r="D5" i="7"/>
  <c r="H4" i="7"/>
  <c r="L3" i="7"/>
  <c r="K3" i="7"/>
  <c r="J3" i="7"/>
  <c r="I3" i="7"/>
  <c r="H3" i="7"/>
  <c r="L2" i="7"/>
  <c r="H2" i="7"/>
  <c r="G2" i="7"/>
  <c r="F2" i="7"/>
  <c r="E2" i="7"/>
  <c r="D2" i="7"/>
  <c r="L1" i="7"/>
  <c r="F26" i="6"/>
  <c r="G26" i="6"/>
  <c r="H40" i="6"/>
  <c r="F19" i="6"/>
  <c r="F18" i="6"/>
  <c r="L36" i="7"/>
  <c r="L37" i="7"/>
  <c r="L270" i="7"/>
  <c r="J203" i="7"/>
  <c r="L216" i="7"/>
  <c r="L130" i="8"/>
  <c r="K130" i="8"/>
  <c r="L67" i="7"/>
  <c r="L157" i="7"/>
  <c r="L182" i="7"/>
  <c r="L196" i="7"/>
  <c r="L200" i="7"/>
  <c r="K183" i="7"/>
  <c r="I97" i="7"/>
  <c r="I161" i="7"/>
  <c r="L234" i="7"/>
  <c r="L66" i="7"/>
  <c r="L233" i="7"/>
  <c r="L256" i="7"/>
  <c r="L262" i="7"/>
  <c r="L274" i="7"/>
  <c r="L290" i="7"/>
  <c r="L294" i="7"/>
  <c r="K302" i="7"/>
  <c r="L15" i="7"/>
  <c r="L156" i="7"/>
  <c r="I205" i="7"/>
  <c r="K205" i="7"/>
  <c r="L271" i="7"/>
  <c r="L283" i="7"/>
  <c r="L287" i="7"/>
  <c r="L303" i="7"/>
  <c r="L307" i="7"/>
  <c r="L246" i="7"/>
  <c r="L172" i="7"/>
  <c r="L135" i="7"/>
  <c r="L140" i="7"/>
  <c r="L144" i="7"/>
  <c r="L282" i="7"/>
  <c r="J214" i="7"/>
  <c r="L199" i="7"/>
  <c r="L248" i="7"/>
  <c r="L252" i="7"/>
  <c r="L258" i="7"/>
  <c r="L268" i="7"/>
  <c r="L276" i="7"/>
  <c r="L292" i="7"/>
  <c r="L296" i="7"/>
  <c r="L300" i="7"/>
  <c r="L308" i="7"/>
  <c r="L26" i="7"/>
  <c r="L42" i="7"/>
  <c r="L50" i="7"/>
  <c r="K123" i="7"/>
  <c r="L136" i="7"/>
  <c r="I202" i="7"/>
  <c r="L197" i="7"/>
  <c r="J205" i="7"/>
  <c r="K283" i="7"/>
  <c r="I132" i="7"/>
  <c r="L158" i="7"/>
  <c r="L169" i="7"/>
  <c r="L249" i="7"/>
  <c r="L261" i="7"/>
  <c r="L265" i="7"/>
  <c r="L269" i="7"/>
  <c r="L273" i="7"/>
  <c r="L285" i="7"/>
  <c r="L293" i="7"/>
  <c r="I92" i="7"/>
  <c r="K235" i="7"/>
  <c r="K43" i="7"/>
  <c r="L183" i="7"/>
  <c r="K196" i="7"/>
  <c r="J231" i="7"/>
  <c r="K291" i="7"/>
  <c r="K295" i="7"/>
  <c r="L299" i="7"/>
  <c r="K303" i="7"/>
  <c r="K274" i="7"/>
  <c r="L83" i="7"/>
  <c r="L95" i="7"/>
  <c r="K96" i="7"/>
  <c r="L106" i="7"/>
  <c r="L122" i="7"/>
  <c r="J175" i="7"/>
  <c r="I238" i="7"/>
  <c r="L241" i="7"/>
  <c r="L257" i="7"/>
  <c r="L267" i="7"/>
  <c r="L305" i="7"/>
  <c r="K158" i="7"/>
  <c r="K189" i="7"/>
  <c r="K199" i="7"/>
  <c r="K226" i="7"/>
  <c r="K242" i="7"/>
  <c r="L245" i="7"/>
  <c r="K304" i="7"/>
  <c r="K45" i="7"/>
  <c r="K81" i="7"/>
  <c r="K141" i="7"/>
  <c r="K142" i="7"/>
  <c r="L220" i="7"/>
  <c r="K225" i="7"/>
  <c r="L247" i="7"/>
  <c r="L251" i="7"/>
  <c r="L253" i="7"/>
  <c r="K257" i="7"/>
  <c r="K263" i="7"/>
  <c r="L275" i="7"/>
  <c r="L279" i="7"/>
  <c r="K301" i="7"/>
  <c r="L302" i="7"/>
  <c r="K310" i="7"/>
  <c r="I52" i="7"/>
  <c r="L80" i="7"/>
  <c r="K213" i="7"/>
  <c r="K49" i="7"/>
  <c r="I57" i="7"/>
  <c r="K15" i="7"/>
  <c r="I29" i="7"/>
  <c r="K27" i="7"/>
  <c r="K56" i="7"/>
  <c r="J16" i="7"/>
  <c r="J57" i="7"/>
  <c r="I90" i="7"/>
  <c r="L101" i="7"/>
  <c r="J92" i="7"/>
  <c r="J29" i="7"/>
  <c r="K29" i="7"/>
  <c r="I38" i="7"/>
  <c r="K88" i="7"/>
  <c r="L142" i="7"/>
  <c r="I174" i="7"/>
  <c r="K168" i="7"/>
  <c r="L190" i="7"/>
  <c r="J204" i="7"/>
  <c r="K220" i="7"/>
  <c r="L221" i="7"/>
  <c r="I224" i="7"/>
  <c r="L227" i="7"/>
  <c r="K239" i="7"/>
  <c r="K246" i="7"/>
  <c r="K250" i="7"/>
  <c r="K253" i="7"/>
  <c r="L259" i="7"/>
  <c r="L263" i="7"/>
  <c r="L266" i="7"/>
  <c r="K267" i="7"/>
  <c r="K271" i="7"/>
  <c r="L286" i="7"/>
  <c r="K287" i="7"/>
  <c r="L291" i="7"/>
  <c r="L295" i="7"/>
  <c r="K306" i="7"/>
  <c r="K307" i="7"/>
  <c r="I22" i="7"/>
  <c r="K36" i="7"/>
  <c r="I77" i="7"/>
  <c r="K99" i="7"/>
  <c r="J130" i="7"/>
  <c r="K167" i="7"/>
  <c r="K198" i="7"/>
  <c r="K241" i="7"/>
  <c r="L4" i="7"/>
  <c r="L8" i="7"/>
  <c r="K9" i="7"/>
  <c r="K14" i="7"/>
  <c r="K20" i="7"/>
  <c r="L27" i="7"/>
  <c r="K35" i="7"/>
  <c r="L56" i="7"/>
  <c r="K74" i="7"/>
  <c r="L81" i="7"/>
  <c r="K98" i="7"/>
  <c r="L127" i="7"/>
  <c r="K139" i="7"/>
  <c r="L155" i="7"/>
  <c r="I191" i="7"/>
  <c r="L198" i="7"/>
  <c r="L225" i="7"/>
  <c r="L228" i="7"/>
  <c r="L255" i="7"/>
  <c r="L277" i="7"/>
  <c r="K278" i="7"/>
  <c r="L289" i="7"/>
  <c r="L297" i="7"/>
  <c r="L298" i="7"/>
  <c r="L309" i="7"/>
  <c r="L5" i="7"/>
  <c r="K26" i="7"/>
  <c r="K42" i="7"/>
  <c r="L45" i="7"/>
  <c r="L55" i="7"/>
  <c r="I68" i="7"/>
  <c r="L76" i="7"/>
  <c r="K80" i="7"/>
  <c r="L82" i="7"/>
  <c r="J91" i="7"/>
  <c r="I91" i="7"/>
  <c r="I100" i="7"/>
  <c r="J100" i="7"/>
  <c r="J107" i="7"/>
  <c r="L120" i="7"/>
  <c r="I131" i="7"/>
  <c r="L139" i="7"/>
  <c r="L141" i="7"/>
  <c r="K143" i="7"/>
  <c r="L167" i="7"/>
  <c r="K172" i="7"/>
  <c r="J185" i="7"/>
  <c r="L189" i="7"/>
  <c r="K195" i="7"/>
  <c r="I204" i="7"/>
  <c r="L213" i="7"/>
  <c r="L219" i="7"/>
  <c r="K233" i="7"/>
  <c r="L239" i="7"/>
  <c r="K245" i="7"/>
  <c r="K258" i="7"/>
  <c r="L281" i="7"/>
  <c r="K282" i="7"/>
  <c r="K298" i="7"/>
  <c r="L301" i="7"/>
  <c r="L304" i="7"/>
  <c r="L306" i="7"/>
  <c r="K308" i="7"/>
  <c r="J38" i="7"/>
  <c r="K33" i="7"/>
  <c r="L35" i="7"/>
  <c r="K65" i="7"/>
  <c r="K95" i="7"/>
  <c r="L96" i="7"/>
  <c r="L98" i="7"/>
  <c r="L119" i="7"/>
  <c r="L128" i="7"/>
  <c r="K135" i="7"/>
  <c r="I150" i="7"/>
  <c r="K157" i="7"/>
  <c r="L181" i="7"/>
  <c r="L210" i="7"/>
  <c r="K234" i="7"/>
  <c r="L235" i="7"/>
  <c r="K247" i="7"/>
  <c r="K248" i="7"/>
  <c r="L250" i="7"/>
  <c r="K251" i="7"/>
  <c r="K252" i="7"/>
  <c r="K266" i="7"/>
  <c r="K270" i="7"/>
  <c r="K275" i="7"/>
  <c r="K276" i="7"/>
  <c r="L278" i="7"/>
  <c r="K279" i="7"/>
  <c r="K290" i="7"/>
  <c r="K294" i="7"/>
  <c r="K299" i="7"/>
  <c r="K300" i="7"/>
  <c r="K7" i="7"/>
  <c r="K32" i="7"/>
  <c r="K37" i="7"/>
  <c r="K55" i="7"/>
  <c r="L65" i="7"/>
  <c r="K66" i="7"/>
  <c r="I84" i="7"/>
  <c r="K83" i="7"/>
  <c r="K101" i="7"/>
  <c r="L123" i="7"/>
  <c r="K127" i="7"/>
  <c r="K136" i="7"/>
  <c r="K144" i="7"/>
  <c r="K154" i="7"/>
  <c r="K171" i="7"/>
  <c r="K216" i="7"/>
  <c r="K256" i="7"/>
  <c r="K262" i="7"/>
  <c r="K265" i="7"/>
  <c r="K268" i="7"/>
  <c r="K269" i="7"/>
  <c r="K286" i="7"/>
  <c r="K289" i="7"/>
  <c r="K292" i="7"/>
  <c r="K293" i="7"/>
  <c r="K296" i="7"/>
  <c r="K309" i="7"/>
  <c r="L310" i="7"/>
  <c r="H167" i="7"/>
  <c r="H173" i="7"/>
  <c r="I16" i="7"/>
  <c r="L13" i="7"/>
  <c r="J77" i="7"/>
  <c r="L75" i="7"/>
  <c r="K75" i="7"/>
  <c r="L215" i="7"/>
  <c r="I214" i="7"/>
  <c r="K5" i="7"/>
  <c r="K4" i="7"/>
  <c r="K6" i="7"/>
  <c r="L7" i="7"/>
  <c r="K8" i="7"/>
  <c r="L9" i="7"/>
  <c r="K13" i="7"/>
  <c r="L14" i="7"/>
  <c r="J22" i="7"/>
  <c r="L19" i="7"/>
  <c r="K19" i="7"/>
  <c r="L25" i="7"/>
  <c r="K25" i="7"/>
  <c r="L28" i="7"/>
  <c r="K28" i="7"/>
  <c r="J52" i="7"/>
  <c r="K50" i="7"/>
  <c r="L21" i="7"/>
  <c r="K21" i="7"/>
  <c r="L34" i="7"/>
  <c r="K34" i="7"/>
  <c r="I46" i="7"/>
  <c r="L41" i="7"/>
  <c r="K41" i="7"/>
  <c r="L44" i="7"/>
  <c r="K44" i="7"/>
  <c r="J46" i="7"/>
  <c r="L51" i="7"/>
  <c r="K51" i="7"/>
  <c r="L61" i="7"/>
  <c r="K61" i="7"/>
  <c r="I62" i="7"/>
  <c r="L71" i="7"/>
  <c r="K71" i="7"/>
  <c r="J62" i="7"/>
  <c r="L60" i="7"/>
  <c r="K60" i="7"/>
  <c r="J131" i="7"/>
  <c r="J149" i="7"/>
  <c r="J160" i="7"/>
  <c r="L153" i="7"/>
  <c r="J161" i="7"/>
  <c r="I163" i="7"/>
  <c r="J177" i="7"/>
  <c r="L170" i="7"/>
  <c r="J192" i="7"/>
  <c r="L188" i="7"/>
  <c r="L232" i="7"/>
  <c r="I231" i="7"/>
  <c r="L240" i="7"/>
  <c r="J238" i="7"/>
  <c r="K240" i="7"/>
  <c r="L272" i="7"/>
  <c r="K272" i="7"/>
  <c r="L20" i="7"/>
  <c r="L32" i="7"/>
  <c r="L49" i="7"/>
  <c r="K67" i="7"/>
  <c r="J68" i="7"/>
  <c r="L74" i="7"/>
  <c r="K82" i="7"/>
  <c r="K87" i="7"/>
  <c r="L88" i="7"/>
  <c r="K89" i="7"/>
  <c r="J90" i="7"/>
  <c r="J97" i="7"/>
  <c r="L99" i="7"/>
  <c r="K105" i="7"/>
  <c r="I107" i="7"/>
  <c r="K116" i="7"/>
  <c r="K119" i="7"/>
  <c r="K128" i="7"/>
  <c r="I130" i="7"/>
  <c r="J132" i="7"/>
  <c r="I146" i="7"/>
  <c r="I147" i="7"/>
  <c r="K153" i="7"/>
  <c r="J163" i="7"/>
  <c r="K156" i="7"/>
  <c r="I164" i="7"/>
  <c r="K170" i="7"/>
  <c r="I175" i="7"/>
  <c r="K188" i="7"/>
  <c r="J191" i="7"/>
  <c r="I203" i="7"/>
  <c r="K200" i="7"/>
  <c r="K208" i="7"/>
  <c r="K219" i="7"/>
  <c r="K228" i="7"/>
  <c r="K232" i="7"/>
  <c r="L242" i="7"/>
  <c r="K255" i="7"/>
  <c r="K259" i="7"/>
  <c r="K261" i="7"/>
  <c r="L264" i="7"/>
  <c r="K264" i="7"/>
  <c r="K285" i="7"/>
  <c r="L288" i="7"/>
  <c r="K288" i="7"/>
  <c r="K305" i="7"/>
  <c r="K76" i="7"/>
  <c r="J84" i="7"/>
  <c r="L87" i="7"/>
  <c r="L89" i="7"/>
  <c r="L105" i="7"/>
  <c r="K106" i="7"/>
  <c r="K120" i="7"/>
  <c r="K122" i="7"/>
  <c r="K129" i="7"/>
  <c r="K140" i="7"/>
  <c r="J146" i="7"/>
  <c r="J147" i="7"/>
  <c r="K155" i="7"/>
  <c r="J164" i="7"/>
  <c r="L208" i="7"/>
  <c r="L254" i="7"/>
  <c r="K254" i="7"/>
  <c r="L260" i="7"/>
  <c r="K260" i="7"/>
  <c r="K281" i="7"/>
  <c r="L284" i="7"/>
  <c r="K284" i="7"/>
  <c r="L129" i="7"/>
  <c r="J150" i="7"/>
  <c r="L143" i="7"/>
  <c r="I149" i="7"/>
  <c r="L154" i="7"/>
  <c r="I160" i="7"/>
  <c r="J174" i="7"/>
  <c r="L168" i="7"/>
  <c r="K169" i="7"/>
  <c r="L171" i="7"/>
  <c r="I177" i="7"/>
  <c r="J178" i="7"/>
  <c r="K178" i="7"/>
  <c r="I185" i="7"/>
  <c r="I184" i="7"/>
  <c r="K182" i="7"/>
  <c r="K190" i="7"/>
  <c r="I192" i="7"/>
  <c r="L195" i="7"/>
  <c r="K197" i="7"/>
  <c r="J202" i="7"/>
  <c r="K210" i="7"/>
  <c r="K215" i="7"/>
  <c r="K221" i="7"/>
  <c r="L226" i="7"/>
  <c r="J224" i="7"/>
  <c r="K227" i="7"/>
  <c r="K249" i="7"/>
  <c r="K273" i="7"/>
  <c r="K277" i="7"/>
  <c r="L280" i="7"/>
  <c r="K280" i="7"/>
  <c r="K297" i="7"/>
  <c r="K181" i="7"/>
  <c r="L202" i="7"/>
  <c r="K204" i="7"/>
  <c r="L178" i="7"/>
  <c r="L214" i="7"/>
  <c r="L29" i="7"/>
  <c r="K97" i="7"/>
  <c r="K161" i="7"/>
  <c r="L121" i="7"/>
  <c r="L16" i="7"/>
  <c r="L91" i="7"/>
  <c r="L174" i="7"/>
  <c r="K22" i="7"/>
  <c r="L205" i="7"/>
  <c r="L52" i="7"/>
  <c r="L150" i="7"/>
  <c r="L92" i="7"/>
  <c r="K202" i="7"/>
  <c r="L204" i="7"/>
  <c r="L132" i="7"/>
  <c r="K150" i="7"/>
  <c r="K68" i="7"/>
  <c r="K92" i="7"/>
  <c r="L57" i="7"/>
  <c r="L231" i="7"/>
  <c r="L22" i="7"/>
  <c r="L191" i="7"/>
  <c r="K224" i="7"/>
  <c r="L131" i="7"/>
  <c r="K57" i="7"/>
  <c r="K52" i="7"/>
  <c r="K90" i="7"/>
  <c r="L10" i="7"/>
  <c r="K77" i="7"/>
  <c r="K38" i="7"/>
  <c r="K100" i="7"/>
  <c r="L161" i="7"/>
  <c r="K214" i="7"/>
  <c r="K191" i="7"/>
  <c r="L100" i="7"/>
  <c r="K231" i="7"/>
  <c r="K91" i="7"/>
  <c r="K46" i="7"/>
  <c r="L38" i="7"/>
  <c r="K174" i="7"/>
  <c r="L224" i="7"/>
  <c r="K16" i="7"/>
  <c r="K131" i="7"/>
  <c r="K84" i="7"/>
  <c r="K62" i="7"/>
  <c r="K192" i="7"/>
  <c r="L192" i="7"/>
  <c r="K130" i="7"/>
  <c r="L130" i="7"/>
  <c r="K163" i="7"/>
  <c r="L163" i="7"/>
  <c r="K121" i="7"/>
  <c r="L46" i="7"/>
  <c r="L97" i="7"/>
  <c r="L177" i="7"/>
  <c r="K177" i="7"/>
  <c r="L149" i="7"/>
  <c r="K149" i="7"/>
  <c r="L164" i="7"/>
  <c r="K164" i="7"/>
  <c r="K147" i="7"/>
  <c r="L147" i="7"/>
  <c r="K132" i="7"/>
  <c r="L90" i="7"/>
  <c r="L62" i="7"/>
  <c r="L68" i="7"/>
  <c r="L185" i="7"/>
  <c r="K185" i="7"/>
  <c r="L203" i="7"/>
  <c r="K203" i="7"/>
  <c r="L124" i="7"/>
  <c r="K124" i="7"/>
  <c r="K107" i="7"/>
  <c r="L107" i="7"/>
  <c r="L184" i="7"/>
  <c r="K184" i="7"/>
  <c r="L160" i="7"/>
  <c r="K160" i="7"/>
  <c r="L175" i="7"/>
  <c r="K175" i="7"/>
  <c r="L146" i="7"/>
  <c r="K146" i="7"/>
  <c r="K238" i="7"/>
  <c r="L238" i="7"/>
  <c r="L84" i="7"/>
  <c r="L77" i="7"/>
  <c r="K10" i="7"/>
  <c r="B36" i="5"/>
  <c r="B34" i="5"/>
  <c r="C24" i="5"/>
  <c r="C23" i="5"/>
  <c r="C19" i="5"/>
  <c r="A2" i="5"/>
  <c r="A3" i="5"/>
  <c r="A5" i="5"/>
  <c r="A7" i="5"/>
  <c r="A9" i="5"/>
  <c r="A11" i="5"/>
  <c r="A13" i="5"/>
  <c r="A16" i="5"/>
  <c r="B31" i="5"/>
  <c r="B26" i="5"/>
  <c r="B27" i="5"/>
  <c r="B28" i="5"/>
  <c r="B17" i="5"/>
  <c r="A34" i="5"/>
  <c r="A36" i="5"/>
  <c r="A38" i="5"/>
  <c r="H2" i="6"/>
  <c r="G19" i="6"/>
  <c r="H18" i="6"/>
  <c r="H24" i="6"/>
  <c r="L2" i="6"/>
  <c r="I157" i="6"/>
  <c r="A16" i="13"/>
  <c r="A17" i="13"/>
  <c r="A15" i="13"/>
  <c r="A14" i="13"/>
  <c r="A13" i="13"/>
  <c r="A12" i="13"/>
  <c r="A11" i="13"/>
  <c r="A10" i="13"/>
  <c r="J66" i="6"/>
  <c r="H138" i="6"/>
  <c r="I139" i="6"/>
  <c r="H121" i="6"/>
  <c r="H120" i="6"/>
  <c r="H118" i="6"/>
  <c r="H117" i="6"/>
  <c r="H119" i="6"/>
  <c r="H104" i="6"/>
  <c r="I95" i="6"/>
  <c r="J95" i="6"/>
  <c r="H76" i="6"/>
  <c r="H73" i="6"/>
  <c r="H75" i="6"/>
  <c r="H74" i="6"/>
  <c r="H64" i="6"/>
  <c r="H3" i="6"/>
  <c r="H71" i="6"/>
  <c r="H239" i="6"/>
  <c r="H238" i="6"/>
  <c r="H237" i="6"/>
  <c r="H232" i="6"/>
  <c r="H231" i="6"/>
  <c r="H230" i="6"/>
  <c r="H227" i="6"/>
  <c r="H225" i="6"/>
  <c r="H224" i="6"/>
  <c r="H223" i="6"/>
  <c r="H220" i="6"/>
  <c r="H219" i="6"/>
  <c r="H218" i="6"/>
  <c r="H209" i="6"/>
  <c r="H208" i="6"/>
  <c r="H207" i="6"/>
  <c r="H197" i="6"/>
  <c r="H194" i="6"/>
  <c r="H193" i="6"/>
  <c r="H186" i="6"/>
  <c r="H179" i="6"/>
  <c r="H165" i="6"/>
  <c r="H152" i="6"/>
  <c r="H158" i="6"/>
  <c r="H151" i="6"/>
  <c r="H137" i="6"/>
  <c r="H105" i="6"/>
  <c r="H96" i="6"/>
  <c r="H89" i="6"/>
  <c r="H88" i="6"/>
  <c r="H70" i="6"/>
  <c r="H66" i="6"/>
  <c r="H65" i="6"/>
  <c r="H61" i="6"/>
  <c r="H60" i="6"/>
  <c r="H55" i="6"/>
  <c r="H51" i="6"/>
  <c r="H50" i="6"/>
  <c r="H45" i="6"/>
  <c r="H44" i="6"/>
  <c r="H43" i="6"/>
  <c r="H37" i="6"/>
  <c r="H36" i="6"/>
  <c r="H35" i="6"/>
  <c r="H34" i="6"/>
  <c r="H33" i="6"/>
  <c r="H31" i="6"/>
  <c r="H28" i="6"/>
  <c r="H27" i="6"/>
  <c r="H26" i="6"/>
  <c r="H25" i="6"/>
  <c r="H21" i="6"/>
  <c r="H20" i="6"/>
  <c r="H19" i="6"/>
  <c r="H15" i="6"/>
  <c r="H14" i="6"/>
  <c r="H8" i="6"/>
  <c r="H7" i="6"/>
  <c r="H4" i="6"/>
  <c r="G600" i="6"/>
  <c r="F600" i="6"/>
  <c r="G599" i="6"/>
  <c r="F599" i="6"/>
  <c r="G598" i="6"/>
  <c r="F598" i="6"/>
  <c r="G597" i="6"/>
  <c r="F597" i="6"/>
  <c r="G596" i="6"/>
  <c r="F596" i="6"/>
  <c r="G595" i="6"/>
  <c r="F595" i="6"/>
  <c r="G594" i="6"/>
  <c r="F594" i="6"/>
  <c r="G593" i="6"/>
  <c r="F593" i="6"/>
  <c r="G592" i="6"/>
  <c r="F592" i="6"/>
  <c r="G591" i="6"/>
  <c r="F591" i="6"/>
  <c r="G590" i="6"/>
  <c r="F590" i="6"/>
  <c r="G589" i="6"/>
  <c r="F589" i="6"/>
  <c r="G588" i="6"/>
  <c r="F588" i="6"/>
  <c r="G587" i="6"/>
  <c r="F587" i="6"/>
  <c r="G585" i="6"/>
  <c r="F585" i="6"/>
  <c r="G584" i="6"/>
  <c r="F584" i="6"/>
  <c r="G583" i="6"/>
  <c r="F583" i="6"/>
  <c r="G582" i="6"/>
  <c r="F582" i="6"/>
  <c r="G581" i="6"/>
  <c r="F581" i="6"/>
  <c r="G580" i="6"/>
  <c r="F580" i="6"/>
  <c r="G579" i="6"/>
  <c r="F579" i="6"/>
  <c r="G577" i="6"/>
  <c r="F577" i="6"/>
  <c r="G576" i="6"/>
  <c r="F576" i="6"/>
  <c r="G575" i="6"/>
  <c r="F575" i="6"/>
  <c r="G574" i="6"/>
  <c r="F574" i="6"/>
  <c r="G573" i="6"/>
  <c r="F573" i="6"/>
  <c r="G572" i="6"/>
  <c r="F572" i="6"/>
  <c r="G571" i="6"/>
  <c r="F571" i="6"/>
  <c r="G570" i="6"/>
  <c r="F570" i="6"/>
  <c r="G568" i="6"/>
  <c r="F568" i="6"/>
  <c r="G567" i="6"/>
  <c r="F567" i="6"/>
  <c r="G565" i="6"/>
  <c r="F565" i="6"/>
  <c r="G564" i="6"/>
  <c r="F564" i="6"/>
  <c r="G563" i="6"/>
  <c r="F563" i="6"/>
  <c r="G562" i="6"/>
  <c r="F562" i="6"/>
  <c r="G561" i="6"/>
  <c r="F561" i="6"/>
  <c r="G560" i="6"/>
  <c r="F560" i="6"/>
  <c r="G559" i="6"/>
  <c r="F559" i="6"/>
  <c r="G558" i="6"/>
  <c r="F558" i="6"/>
  <c r="G557" i="6"/>
  <c r="F557" i="6"/>
  <c r="G556" i="6"/>
  <c r="F556" i="6"/>
  <c r="G553" i="6"/>
  <c r="F553" i="6"/>
  <c r="G552" i="6"/>
  <c r="F552" i="6"/>
  <c r="G551" i="6"/>
  <c r="F551" i="6"/>
  <c r="G550" i="6"/>
  <c r="F550" i="6"/>
  <c r="G549" i="6"/>
  <c r="F549" i="6"/>
  <c r="G548" i="6"/>
  <c r="F548" i="6"/>
  <c r="G547" i="6"/>
  <c r="F547" i="6"/>
  <c r="G546" i="6"/>
  <c r="F546" i="6"/>
  <c r="G544" i="6"/>
  <c r="F544" i="6"/>
  <c r="G543" i="6"/>
  <c r="F543" i="6"/>
  <c r="G542" i="6"/>
  <c r="F542" i="6"/>
  <c r="G541" i="6"/>
  <c r="F541" i="6"/>
  <c r="G540" i="6"/>
  <c r="F540" i="6"/>
  <c r="G539" i="6"/>
  <c r="F539" i="6"/>
  <c r="G538" i="6"/>
  <c r="F538" i="6"/>
  <c r="G537" i="6"/>
  <c r="F537" i="6"/>
  <c r="G536" i="6"/>
  <c r="F536" i="6"/>
  <c r="G535" i="6"/>
  <c r="F535" i="6"/>
  <c r="G534" i="6"/>
  <c r="F534" i="6"/>
  <c r="G532" i="6"/>
  <c r="F532" i="6"/>
  <c r="G531" i="6"/>
  <c r="F531" i="6"/>
  <c r="G530" i="6"/>
  <c r="F530" i="6"/>
  <c r="G529" i="6"/>
  <c r="F529" i="6"/>
  <c r="G527" i="6"/>
  <c r="F527" i="6"/>
  <c r="G526" i="6"/>
  <c r="F526" i="6"/>
  <c r="G525" i="6"/>
  <c r="F525" i="6"/>
  <c r="G524" i="6"/>
  <c r="F524" i="6"/>
  <c r="G523" i="6"/>
  <c r="F523" i="6"/>
  <c r="G522" i="6"/>
  <c r="F522" i="6"/>
  <c r="G521" i="6"/>
  <c r="F521" i="6"/>
  <c r="G520" i="6"/>
  <c r="F520" i="6"/>
  <c r="G519" i="6"/>
  <c r="F519" i="6"/>
  <c r="G518" i="6"/>
  <c r="F518" i="6"/>
  <c r="G517" i="6"/>
  <c r="F517" i="6"/>
  <c r="G516" i="6"/>
  <c r="F516" i="6"/>
  <c r="G515" i="6"/>
  <c r="F515" i="6"/>
  <c r="G514" i="6"/>
  <c r="F514" i="6"/>
  <c r="G513" i="6"/>
  <c r="F513" i="6"/>
  <c r="G512" i="6"/>
  <c r="F512" i="6"/>
  <c r="G511" i="6"/>
  <c r="F511" i="6"/>
  <c r="G510" i="6"/>
  <c r="F510" i="6"/>
  <c r="G509" i="6"/>
  <c r="F509" i="6"/>
  <c r="G507" i="6"/>
  <c r="F507" i="6"/>
  <c r="G506" i="6"/>
  <c r="F506" i="6"/>
  <c r="G505" i="6"/>
  <c r="F505" i="6"/>
  <c r="G504" i="6"/>
  <c r="F504" i="6"/>
  <c r="G503" i="6"/>
  <c r="F503" i="6"/>
  <c r="G502" i="6"/>
  <c r="F502" i="6"/>
  <c r="G501" i="6"/>
  <c r="F501" i="6"/>
  <c r="G500" i="6"/>
  <c r="F500" i="6"/>
  <c r="G499" i="6"/>
  <c r="F499" i="6"/>
  <c r="G498" i="6"/>
  <c r="F498" i="6"/>
  <c r="G497" i="6"/>
  <c r="F497" i="6"/>
  <c r="G496" i="6"/>
  <c r="F496" i="6"/>
  <c r="G495" i="6"/>
  <c r="F495" i="6"/>
  <c r="G494" i="6"/>
  <c r="F494" i="6"/>
  <c r="G493" i="6"/>
  <c r="F493" i="6"/>
  <c r="G492" i="6"/>
  <c r="F492" i="6"/>
  <c r="G491" i="6"/>
  <c r="F491" i="6"/>
  <c r="G490" i="6"/>
  <c r="F490" i="6"/>
  <c r="G489" i="6"/>
  <c r="F489" i="6"/>
  <c r="G488" i="6"/>
  <c r="F488" i="6"/>
  <c r="G487" i="6"/>
  <c r="F487" i="6"/>
  <c r="G486" i="6"/>
  <c r="F486" i="6"/>
  <c r="G483" i="6"/>
  <c r="F483" i="6"/>
  <c r="G482" i="6"/>
  <c r="F482" i="6"/>
  <c r="G480" i="6"/>
  <c r="F480" i="6"/>
  <c r="G479" i="6"/>
  <c r="F479" i="6"/>
  <c r="G478" i="6"/>
  <c r="F478" i="6"/>
  <c r="G477" i="6"/>
  <c r="F477" i="6"/>
  <c r="G476" i="6"/>
  <c r="F476" i="6"/>
  <c r="G475" i="6"/>
  <c r="F475" i="6"/>
  <c r="G472" i="6"/>
  <c r="F472" i="6"/>
  <c r="G471" i="6"/>
  <c r="F471" i="6"/>
  <c r="G470" i="6"/>
  <c r="F470" i="6"/>
  <c r="G469" i="6"/>
  <c r="F469" i="6"/>
  <c r="G467" i="6"/>
  <c r="F467" i="6"/>
  <c r="G466" i="6"/>
  <c r="F466" i="6"/>
  <c r="G465" i="6"/>
  <c r="F465" i="6"/>
  <c r="G463" i="6"/>
  <c r="F463" i="6"/>
  <c r="G462" i="6"/>
  <c r="F462" i="6"/>
  <c r="G461" i="6"/>
  <c r="F461" i="6"/>
  <c r="G459" i="6"/>
  <c r="F459" i="6"/>
  <c r="G458" i="6"/>
  <c r="F458" i="6"/>
  <c r="G457" i="6"/>
  <c r="F457" i="6"/>
  <c r="G456" i="6"/>
  <c r="F456" i="6"/>
  <c r="G455" i="6"/>
  <c r="F455" i="6"/>
  <c r="G454" i="6"/>
  <c r="F454" i="6"/>
  <c r="G453" i="6"/>
  <c r="F453" i="6"/>
  <c r="G452" i="6"/>
  <c r="F452" i="6"/>
  <c r="G451" i="6"/>
  <c r="F451" i="6"/>
  <c r="G450" i="6"/>
  <c r="F450" i="6"/>
  <c r="G447" i="6"/>
  <c r="F447" i="6"/>
  <c r="G446" i="6"/>
  <c r="F446" i="6"/>
  <c r="G445" i="6"/>
  <c r="F445" i="6"/>
  <c r="G444" i="6"/>
  <c r="F444" i="6"/>
  <c r="G443" i="6"/>
  <c r="F443" i="6"/>
  <c r="G440" i="6"/>
  <c r="F440" i="6"/>
  <c r="G437" i="6"/>
  <c r="F437" i="6"/>
  <c r="G434" i="6"/>
  <c r="F434" i="6"/>
  <c r="G433" i="6"/>
  <c r="F433" i="6"/>
  <c r="G432" i="6"/>
  <c r="F432" i="6"/>
  <c r="G431" i="6"/>
  <c r="F431" i="6"/>
  <c r="G430" i="6"/>
  <c r="F430" i="6"/>
  <c r="G429" i="6"/>
  <c r="F429" i="6"/>
  <c r="G427" i="6"/>
  <c r="F427" i="6"/>
  <c r="G426" i="6"/>
  <c r="F426" i="6"/>
  <c r="G425" i="6"/>
  <c r="F425" i="6"/>
  <c r="G423" i="6"/>
  <c r="F423" i="6"/>
  <c r="G422" i="6"/>
  <c r="F422" i="6"/>
  <c r="G421" i="6"/>
  <c r="F421" i="6"/>
  <c r="G419" i="6"/>
  <c r="F419" i="6"/>
  <c r="G418" i="6"/>
  <c r="F418" i="6"/>
  <c r="G417" i="6"/>
  <c r="F417" i="6"/>
  <c r="G416" i="6"/>
  <c r="F416" i="6"/>
  <c r="G415" i="6"/>
  <c r="F415" i="6"/>
  <c r="G414" i="6"/>
  <c r="F414" i="6"/>
  <c r="G412" i="6"/>
  <c r="F412" i="6"/>
  <c r="G411" i="6"/>
  <c r="F411" i="6"/>
  <c r="G410" i="6"/>
  <c r="F410" i="6"/>
  <c r="G409" i="6"/>
  <c r="F409" i="6"/>
  <c r="G408" i="6"/>
  <c r="F408" i="6"/>
  <c r="G407" i="6"/>
  <c r="F407" i="6"/>
  <c r="G405" i="6"/>
  <c r="F405" i="6"/>
  <c r="G404" i="6"/>
  <c r="F404" i="6"/>
  <c r="G403" i="6"/>
  <c r="F403" i="6"/>
  <c r="G402" i="6"/>
  <c r="F402" i="6"/>
  <c r="G401" i="6"/>
  <c r="F401" i="6"/>
  <c r="G400" i="6"/>
  <c r="F400" i="6"/>
  <c r="G398" i="6"/>
  <c r="F398" i="6"/>
  <c r="G397" i="6"/>
  <c r="F397" i="6"/>
  <c r="G395" i="6"/>
  <c r="F395" i="6"/>
  <c r="G394" i="6"/>
  <c r="F394" i="6"/>
  <c r="G393" i="6"/>
  <c r="F393" i="6"/>
  <c r="G390" i="6"/>
  <c r="F390" i="6"/>
  <c r="G389" i="6"/>
  <c r="F389" i="6"/>
  <c r="G388" i="6"/>
  <c r="F388" i="6"/>
  <c r="G387" i="6"/>
  <c r="F387" i="6"/>
  <c r="G386" i="6"/>
  <c r="F386" i="6"/>
  <c r="G385" i="6"/>
  <c r="F385" i="6"/>
  <c r="G384" i="6"/>
  <c r="F384" i="6"/>
  <c r="G383" i="6"/>
  <c r="F383" i="6"/>
  <c r="G382" i="6"/>
  <c r="F382" i="6"/>
  <c r="G380" i="6"/>
  <c r="F380" i="6"/>
  <c r="G379" i="6"/>
  <c r="F379" i="6"/>
  <c r="G377" i="6"/>
  <c r="F377" i="6"/>
  <c r="G376" i="6"/>
  <c r="F376" i="6"/>
  <c r="G375" i="6"/>
  <c r="F375" i="6"/>
  <c r="G373" i="6"/>
  <c r="F373" i="6"/>
  <c r="G372" i="6"/>
  <c r="F372" i="6"/>
  <c r="G370" i="6"/>
  <c r="F370" i="6"/>
  <c r="G369" i="6"/>
  <c r="F369" i="6"/>
  <c r="G368" i="6"/>
  <c r="F368" i="6"/>
  <c r="G367" i="6"/>
  <c r="F367" i="6"/>
  <c r="G365" i="6"/>
  <c r="F365" i="6"/>
  <c r="G364" i="6"/>
  <c r="F364" i="6"/>
  <c r="G362" i="6"/>
  <c r="F362" i="6"/>
  <c r="G361" i="6"/>
  <c r="F361" i="6"/>
  <c r="G359" i="6"/>
  <c r="F359" i="6"/>
  <c r="G358" i="6"/>
  <c r="F358" i="6"/>
  <c r="G357" i="6"/>
  <c r="F357" i="6"/>
  <c r="G356" i="6"/>
  <c r="F356" i="6"/>
  <c r="G354" i="6"/>
  <c r="F354" i="6"/>
  <c r="G353" i="6"/>
  <c r="F353" i="6"/>
  <c r="G351" i="6"/>
  <c r="F351" i="6"/>
  <c r="G350" i="6"/>
  <c r="F350" i="6"/>
  <c r="G349" i="6"/>
  <c r="F349" i="6"/>
  <c r="G347" i="6"/>
  <c r="F347" i="6"/>
  <c r="G346" i="6"/>
  <c r="F346" i="6"/>
  <c r="G345" i="6"/>
  <c r="F345" i="6"/>
  <c r="G344" i="6"/>
  <c r="F344" i="6"/>
  <c r="G343" i="6"/>
  <c r="F343" i="6"/>
  <c r="G342" i="6"/>
  <c r="F342" i="6"/>
  <c r="G341" i="6"/>
  <c r="F341" i="6"/>
  <c r="G340" i="6"/>
  <c r="F340" i="6"/>
  <c r="G337" i="6"/>
  <c r="F337" i="6"/>
  <c r="G336" i="6"/>
  <c r="F336" i="6"/>
  <c r="G335" i="6"/>
  <c r="F335" i="6"/>
  <c r="G334" i="6"/>
  <c r="F334" i="6"/>
  <c r="G333" i="6"/>
  <c r="F333" i="6"/>
  <c r="G332" i="6"/>
  <c r="F332" i="6"/>
  <c r="G331" i="6"/>
  <c r="F331" i="6"/>
  <c r="G330" i="6"/>
  <c r="F330" i="6"/>
  <c r="G329" i="6"/>
  <c r="F329" i="6"/>
  <c r="G328" i="6"/>
  <c r="F328" i="6"/>
  <c r="G327" i="6"/>
  <c r="F327" i="6"/>
  <c r="G326" i="6"/>
  <c r="F326" i="6"/>
  <c r="G325" i="6"/>
  <c r="F325" i="6"/>
  <c r="G324" i="6"/>
  <c r="F324" i="6"/>
  <c r="G323" i="6"/>
  <c r="F323" i="6"/>
  <c r="G322" i="6"/>
  <c r="F322" i="6"/>
  <c r="G321" i="6"/>
  <c r="F321" i="6"/>
  <c r="G320" i="6"/>
  <c r="F320" i="6"/>
  <c r="G319" i="6"/>
  <c r="F319" i="6"/>
  <c r="G318" i="6"/>
  <c r="F318" i="6"/>
  <c r="G317" i="6"/>
  <c r="F317" i="6"/>
  <c r="G316" i="6"/>
  <c r="F316" i="6"/>
  <c r="G315" i="6"/>
  <c r="F315" i="6"/>
  <c r="G314" i="6"/>
  <c r="F314" i="6"/>
  <c r="G313" i="6"/>
  <c r="F313" i="6"/>
  <c r="G312" i="6"/>
  <c r="F312" i="6"/>
  <c r="G311" i="6"/>
  <c r="F311" i="6"/>
  <c r="G310" i="6"/>
  <c r="F310" i="6"/>
  <c r="G309" i="6"/>
  <c r="F309" i="6"/>
  <c r="G308" i="6"/>
  <c r="F308" i="6"/>
  <c r="G307" i="6"/>
  <c r="F307" i="6"/>
  <c r="G306" i="6"/>
  <c r="F306" i="6"/>
  <c r="G305" i="6"/>
  <c r="F305" i="6"/>
  <c r="G304" i="6"/>
  <c r="F304" i="6"/>
  <c r="G303" i="6"/>
  <c r="F303" i="6"/>
  <c r="G302" i="6"/>
  <c r="F302" i="6"/>
  <c r="G301" i="6"/>
  <c r="F301" i="6"/>
  <c r="G300" i="6"/>
  <c r="F300" i="6"/>
  <c r="G299" i="6"/>
  <c r="F299" i="6"/>
  <c r="G298" i="6"/>
  <c r="F298" i="6"/>
  <c r="G297" i="6"/>
  <c r="F297" i="6"/>
  <c r="G296" i="6"/>
  <c r="F296" i="6"/>
  <c r="G295" i="6"/>
  <c r="F295" i="6"/>
  <c r="G294" i="6"/>
  <c r="F294" i="6"/>
  <c r="G293" i="6"/>
  <c r="F293" i="6"/>
  <c r="G292" i="6"/>
  <c r="F292" i="6"/>
  <c r="G291" i="6"/>
  <c r="F291" i="6"/>
  <c r="G290" i="6"/>
  <c r="F290" i="6"/>
  <c r="G289" i="6"/>
  <c r="F289" i="6"/>
  <c r="G288" i="6"/>
  <c r="F288" i="6"/>
  <c r="G287" i="6"/>
  <c r="F287" i="6"/>
  <c r="G286" i="6"/>
  <c r="F286" i="6"/>
  <c r="G285" i="6"/>
  <c r="F285" i="6"/>
  <c r="G284" i="6"/>
  <c r="F284" i="6"/>
  <c r="G283" i="6"/>
  <c r="F283" i="6"/>
  <c r="G282" i="6"/>
  <c r="F282" i="6"/>
  <c r="G281" i="6"/>
  <c r="F281" i="6"/>
  <c r="G280" i="6"/>
  <c r="F280" i="6"/>
  <c r="G279" i="6"/>
  <c r="F279" i="6"/>
  <c r="G278" i="6"/>
  <c r="F278" i="6"/>
  <c r="G277" i="6"/>
  <c r="F277" i="6"/>
  <c r="G276" i="6"/>
  <c r="F276" i="6"/>
  <c r="G275" i="6"/>
  <c r="F275" i="6"/>
  <c r="G274" i="6"/>
  <c r="F274" i="6"/>
  <c r="G273" i="6"/>
  <c r="F273" i="6"/>
  <c r="G272" i="6"/>
  <c r="F272" i="6"/>
  <c r="G269" i="6"/>
  <c r="F269" i="6"/>
  <c r="G268" i="6"/>
  <c r="F268" i="6"/>
  <c r="G267" i="6"/>
  <c r="F267" i="6"/>
  <c r="G265" i="6"/>
  <c r="F265" i="6"/>
  <c r="G264" i="6"/>
  <c r="F264" i="6"/>
  <c r="G263" i="6"/>
  <c r="F263" i="6"/>
  <c r="G261" i="6"/>
  <c r="F261" i="6"/>
  <c r="G260" i="6"/>
  <c r="F260" i="6"/>
  <c r="G258" i="6"/>
  <c r="F258" i="6"/>
  <c r="G256" i="6"/>
  <c r="F256" i="6"/>
  <c r="G255" i="6"/>
  <c r="F255" i="6"/>
  <c r="G254" i="6"/>
  <c r="F254" i="6"/>
  <c r="G252" i="6"/>
  <c r="F252" i="6"/>
  <c r="G251" i="6"/>
  <c r="F251" i="6"/>
  <c r="G250" i="6"/>
  <c r="F250" i="6"/>
  <c r="G249" i="6"/>
  <c r="F249" i="6"/>
  <c r="G247" i="6"/>
  <c r="F247" i="6"/>
  <c r="G245" i="6"/>
  <c r="F245" i="6"/>
  <c r="G244" i="6"/>
  <c r="F244" i="6"/>
  <c r="G243" i="6"/>
  <c r="F243" i="6"/>
  <c r="G242" i="6"/>
  <c r="F242" i="6"/>
  <c r="G241" i="6"/>
  <c r="F241" i="6"/>
  <c r="G240" i="6"/>
  <c r="F240" i="6"/>
  <c r="G239" i="6"/>
  <c r="F239" i="6"/>
  <c r="G236" i="6"/>
  <c r="F236" i="6"/>
  <c r="G235" i="6"/>
  <c r="F235" i="6"/>
  <c r="G233" i="6"/>
  <c r="F233" i="6"/>
  <c r="G232" i="6"/>
  <c r="F232" i="6"/>
  <c r="G231" i="6"/>
  <c r="F231" i="6"/>
  <c r="G229" i="6"/>
  <c r="F229" i="6"/>
  <c r="G228" i="6"/>
  <c r="F228" i="6"/>
  <c r="G225" i="6"/>
  <c r="F225" i="6"/>
  <c r="G223" i="6"/>
  <c r="F223" i="6"/>
  <c r="G222" i="6"/>
  <c r="F222" i="6"/>
  <c r="G220" i="6"/>
  <c r="F220" i="6"/>
  <c r="G219" i="6"/>
  <c r="F219" i="6"/>
  <c r="G218" i="6"/>
  <c r="F218" i="6"/>
  <c r="G217" i="6"/>
  <c r="F217" i="6"/>
  <c r="G216" i="6"/>
  <c r="F216" i="6"/>
  <c r="G215" i="6"/>
  <c r="F215" i="6"/>
  <c r="G213" i="6"/>
  <c r="F213" i="6"/>
  <c r="G212" i="6"/>
  <c r="F212" i="6"/>
  <c r="G211" i="6"/>
  <c r="F211" i="6"/>
  <c r="G209" i="6"/>
  <c r="F209" i="6"/>
  <c r="G208" i="6"/>
  <c r="F208" i="6"/>
  <c r="G207" i="6"/>
  <c r="F207" i="6"/>
  <c r="G206" i="6"/>
  <c r="F206" i="6"/>
  <c r="G204" i="6"/>
  <c r="F204" i="6"/>
  <c r="G203" i="6"/>
  <c r="F203" i="6"/>
  <c r="G202" i="6"/>
  <c r="F202" i="6"/>
  <c r="G201" i="6"/>
  <c r="F201" i="6"/>
  <c r="G199" i="6"/>
  <c r="F199" i="6"/>
  <c r="G198" i="6"/>
  <c r="F198" i="6"/>
  <c r="G197" i="6"/>
  <c r="F197" i="6"/>
  <c r="G195" i="6"/>
  <c r="F195" i="6"/>
  <c r="G193" i="6"/>
  <c r="F193" i="6"/>
  <c r="G192" i="6"/>
  <c r="F192" i="6"/>
  <c r="G191" i="6"/>
  <c r="F191" i="6"/>
  <c r="G190" i="6"/>
  <c r="F190" i="6"/>
  <c r="G188" i="6"/>
  <c r="F188" i="6"/>
  <c r="G187" i="6"/>
  <c r="F187" i="6"/>
  <c r="G182" i="6"/>
  <c r="F182" i="6"/>
  <c r="G181" i="6"/>
  <c r="F181" i="6"/>
  <c r="G179" i="6"/>
  <c r="F179" i="6"/>
  <c r="G178" i="6"/>
  <c r="F178" i="6"/>
  <c r="G177" i="6"/>
  <c r="F177" i="6"/>
  <c r="G176" i="6"/>
  <c r="F176" i="6"/>
  <c r="G175" i="6"/>
  <c r="F175" i="6"/>
  <c r="G174" i="6"/>
  <c r="F174" i="6"/>
  <c r="G173" i="6"/>
  <c r="F173" i="6"/>
  <c r="G172" i="6"/>
  <c r="F172" i="6"/>
  <c r="G171" i="6"/>
  <c r="F171" i="6"/>
  <c r="G170" i="6"/>
  <c r="F170" i="6"/>
  <c r="G169" i="6"/>
  <c r="F169" i="6"/>
  <c r="G167" i="6"/>
  <c r="F167" i="6"/>
  <c r="G166" i="6"/>
  <c r="F166" i="6"/>
  <c r="G164" i="6"/>
  <c r="F164" i="6"/>
  <c r="G162" i="6"/>
  <c r="F162" i="6"/>
  <c r="G161" i="6"/>
  <c r="F161" i="6"/>
  <c r="G160" i="6"/>
  <c r="F160" i="6"/>
  <c r="G159" i="6"/>
  <c r="F159" i="6"/>
  <c r="G158" i="6"/>
  <c r="F158" i="6"/>
  <c r="G155" i="6"/>
  <c r="F155" i="6"/>
  <c r="G154" i="6"/>
  <c r="F154" i="6"/>
  <c r="G151" i="6"/>
  <c r="F151" i="6"/>
  <c r="G150" i="6"/>
  <c r="F150" i="6"/>
  <c r="G149" i="6"/>
  <c r="F149" i="6"/>
  <c r="G147" i="6"/>
  <c r="F147" i="6"/>
  <c r="G146" i="6"/>
  <c r="F146" i="6"/>
  <c r="G145" i="6"/>
  <c r="F145" i="6"/>
  <c r="G144" i="6"/>
  <c r="F144" i="6"/>
  <c r="G143" i="6"/>
  <c r="F143" i="6"/>
  <c r="G141" i="6"/>
  <c r="F141" i="6"/>
  <c r="G139" i="6"/>
  <c r="F139" i="6"/>
  <c r="G137" i="6"/>
  <c r="F137" i="6"/>
  <c r="G136" i="6"/>
  <c r="F136" i="6"/>
  <c r="G135" i="6"/>
  <c r="F135" i="6"/>
  <c r="G134" i="6"/>
  <c r="F134" i="6"/>
  <c r="G133" i="6"/>
  <c r="F133" i="6"/>
  <c r="G131" i="6"/>
  <c r="F131" i="6"/>
  <c r="G129" i="6"/>
  <c r="F129" i="6"/>
  <c r="G128" i="6"/>
  <c r="F128" i="6"/>
  <c r="G127" i="6"/>
  <c r="F127" i="6"/>
  <c r="G126" i="6"/>
  <c r="F126" i="6"/>
  <c r="G125" i="6"/>
  <c r="F125" i="6"/>
  <c r="G123" i="6"/>
  <c r="F123" i="6"/>
  <c r="G122" i="6"/>
  <c r="F122" i="6"/>
  <c r="G121" i="6"/>
  <c r="F121" i="6"/>
  <c r="G120" i="6"/>
  <c r="F120" i="6"/>
  <c r="G118" i="6"/>
  <c r="F118" i="6"/>
  <c r="G115" i="6"/>
  <c r="F115" i="6"/>
  <c r="G113" i="6"/>
  <c r="F113" i="6"/>
  <c r="G112" i="6"/>
  <c r="F112" i="6"/>
  <c r="G110" i="6"/>
  <c r="F110" i="6"/>
  <c r="G109" i="6"/>
  <c r="F109" i="6"/>
  <c r="G108" i="6"/>
  <c r="F108" i="6"/>
  <c r="G107" i="6"/>
  <c r="F107" i="6"/>
  <c r="G106" i="6"/>
  <c r="F106" i="6"/>
  <c r="G105" i="6"/>
  <c r="F105" i="6"/>
  <c r="G104" i="6"/>
  <c r="F104" i="6"/>
  <c r="G101" i="6"/>
  <c r="F101" i="6"/>
  <c r="G100" i="6"/>
  <c r="F100" i="6"/>
  <c r="G99" i="6"/>
  <c r="F99" i="6"/>
  <c r="G96" i="6"/>
  <c r="F96" i="6"/>
  <c r="G95" i="6"/>
  <c r="F95" i="6"/>
  <c r="G94" i="6"/>
  <c r="F94" i="6"/>
  <c r="G92" i="6"/>
  <c r="F92" i="6"/>
  <c r="G91" i="6"/>
  <c r="F91" i="6"/>
  <c r="G90" i="6"/>
  <c r="F90" i="6"/>
  <c r="G87" i="6"/>
  <c r="F87" i="6"/>
  <c r="G86" i="6"/>
  <c r="F86" i="6"/>
  <c r="G85" i="6"/>
  <c r="F85" i="6"/>
  <c r="G84" i="6"/>
  <c r="F84" i="6"/>
  <c r="G83" i="6"/>
  <c r="F83" i="6"/>
  <c r="G81" i="6"/>
  <c r="F81" i="6"/>
  <c r="G78" i="6"/>
  <c r="F78" i="6"/>
  <c r="G77" i="6"/>
  <c r="F77" i="6"/>
  <c r="G76" i="6"/>
  <c r="F76" i="6"/>
  <c r="G75" i="6"/>
  <c r="F75" i="6"/>
  <c r="G74" i="6"/>
  <c r="F74" i="6"/>
  <c r="G73" i="6"/>
  <c r="F73" i="6"/>
  <c r="G72" i="6"/>
  <c r="F72" i="6"/>
  <c r="G71" i="6"/>
  <c r="F71" i="6"/>
  <c r="G69" i="6"/>
  <c r="F69" i="6"/>
  <c r="G68" i="6"/>
  <c r="F68" i="6"/>
  <c r="G67" i="6"/>
  <c r="F67" i="6"/>
  <c r="G66" i="6"/>
  <c r="F66" i="6"/>
  <c r="G65" i="6"/>
  <c r="F65" i="6"/>
  <c r="G62" i="6"/>
  <c r="F62" i="6"/>
  <c r="G59" i="6"/>
  <c r="F59" i="6"/>
  <c r="G58" i="6"/>
  <c r="F58" i="6"/>
  <c r="G57" i="6"/>
  <c r="F57" i="6"/>
  <c r="G56" i="6"/>
  <c r="F56" i="6"/>
  <c r="G55" i="6"/>
  <c r="F55" i="6"/>
  <c r="G53" i="6"/>
  <c r="F53" i="6"/>
  <c r="G52" i="6"/>
  <c r="F52" i="6"/>
  <c r="G51" i="6"/>
  <c r="F51" i="6"/>
  <c r="G50" i="6"/>
  <c r="F50" i="6"/>
  <c r="G49" i="6"/>
  <c r="F49" i="6"/>
  <c r="G48" i="6"/>
  <c r="F48" i="6"/>
  <c r="G46" i="6"/>
  <c r="F46" i="6"/>
  <c r="G44" i="6"/>
  <c r="F44" i="6"/>
  <c r="G43" i="6"/>
  <c r="F43" i="6"/>
  <c r="G42" i="6"/>
  <c r="F42" i="6"/>
  <c r="G41" i="6"/>
  <c r="F41" i="6"/>
  <c r="G40" i="6"/>
  <c r="F40" i="6"/>
  <c r="G38" i="6"/>
  <c r="F38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8" i="6"/>
  <c r="F28" i="6"/>
  <c r="G27" i="6"/>
  <c r="F27" i="6"/>
  <c r="G25" i="6"/>
  <c r="F25" i="6"/>
  <c r="G23" i="6"/>
  <c r="F23" i="6"/>
  <c r="G18" i="6"/>
  <c r="G17" i="6"/>
  <c r="F17" i="6"/>
  <c r="G16" i="6"/>
  <c r="F16" i="6"/>
  <c r="G15" i="6"/>
  <c r="F15" i="6"/>
  <c r="G14" i="6"/>
  <c r="F14" i="6"/>
  <c r="G13" i="6"/>
  <c r="F13" i="6"/>
  <c r="G12" i="6"/>
  <c r="F12" i="6"/>
  <c r="G11" i="6"/>
  <c r="F11" i="6"/>
  <c r="G10" i="6"/>
  <c r="F10" i="6"/>
  <c r="G8" i="6"/>
  <c r="F8" i="6"/>
  <c r="G7" i="6"/>
  <c r="F7" i="6"/>
  <c r="G6" i="6"/>
  <c r="F6" i="6"/>
  <c r="E261" i="6"/>
  <c r="D261" i="6"/>
  <c r="E260" i="6"/>
  <c r="D260" i="6"/>
  <c r="E258" i="6"/>
  <c r="D258" i="6"/>
  <c r="E253" i="6"/>
  <c r="D253" i="6"/>
  <c r="E246" i="6"/>
  <c r="D246" i="6"/>
  <c r="E238" i="6"/>
  <c r="D238" i="6"/>
  <c r="E234" i="6"/>
  <c r="D234" i="6"/>
  <c r="E230" i="6"/>
  <c r="D230" i="6"/>
  <c r="E227" i="6"/>
  <c r="D227" i="6"/>
  <c r="E224" i="6"/>
  <c r="D224" i="6"/>
  <c r="E221" i="6"/>
  <c r="D221" i="6"/>
  <c r="E210" i="6"/>
  <c r="D210" i="6"/>
  <c r="E205" i="6"/>
  <c r="D205" i="6"/>
  <c r="E200" i="6"/>
  <c r="D200" i="6"/>
  <c r="E196" i="6"/>
  <c r="D196" i="6"/>
  <c r="E194" i="6"/>
  <c r="D194" i="6"/>
  <c r="E189" i="6"/>
  <c r="D189" i="6"/>
  <c r="E186" i="6"/>
  <c r="D186" i="6"/>
  <c r="E180" i="6"/>
  <c r="D180" i="6"/>
  <c r="E168" i="6"/>
  <c r="D168" i="6"/>
  <c r="E165" i="6"/>
  <c r="D165" i="6"/>
  <c r="E163" i="6"/>
  <c r="D163" i="6"/>
  <c r="E157" i="6"/>
  <c r="D157" i="6"/>
  <c r="E153" i="6"/>
  <c r="D153" i="6"/>
  <c r="E148" i="6"/>
  <c r="D148" i="6"/>
  <c r="E142" i="6"/>
  <c r="D142" i="6"/>
  <c r="E138" i="6"/>
  <c r="D138" i="6"/>
  <c r="E130" i="6"/>
  <c r="D130" i="6"/>
  <c r="E117" i="6"/>
  <c r="D117" i="6"/>
  <c r="E114" i="6"/>
  <c r="D114" i="6"/>
  <c r="E111" i="6"/>
  <c r="D111" i="6"/>
  <c r="E97" i="6"/>
  <c r="D97" i="6"/>
  <c r="E88" i="6"/>
  <c r="D88" i="6"/>
  <c r="E64" i="6"/>
  <c r="D64" i="6"/>
  <c r="E70" i="6"/>
  <c r="D70" i="6"/>
  <c r="E79" i="6"/>
  <c r="D79" i="6"/>
  <c r="E60" i="6"/>
  <c r="D60" i="6"/>
  <c r="E54" i="6"/>
  <c r="D54" i="6"/>
  <c r="E45" i="6"/>
  <c r="D45" i="6"/>
  <c r="E37" i="6"/>
  <c r="D37" i="6"/>
  <c r="E22" i="6"/>
  <c r="D22" i="6"/>
  <c r="E20" i="6"/>
  <c r="D20" i="6"/>
  <c r="D2" i="6"/>
  <c r="G5" i="6"/>
  <c r="F2" i="6"/>
  <c r="L1" i="6"/>
  <c r="H243" i="6"/>
  <c r="H244" i="6"/>
  <c r="H245" i="6"/>
  <c r="H241" i="6"/>
  <c r="H240" i="6"/>
  <c r="H236" i="6"/>
  <c r="H234" i="6"/>
  <c r="H233" i="6"/>
  <c r="H229" i="6"/>
  <c r="H226" i="6"/>
  <c r="H222" i="6"/>
  <c r="H217" i="6"/>
  <c r="H215" i="6"/>
  <c r="H212" i="6"/>
  <c r="H213" i="6"/>
  <c r="H211" i="6"/>
  <c r="H204" i="6"/>
  <c r="H203" i="6"/>
  <c r="H200" i="6"/>
  <c r="H199" i="6"/>
  <c r="H201" i="6"/>
  <c r="H202" i="6"/>
  <c r="H198" i="6"/>
  <c r="L243" i="6"/>
  <c r="K243" i="6"/>
  <c r="L236" i="6"/>
  <c r="K236" i="6"/>
  <c r="L229" i="6"/>
  <c r="K229" i="6"/>
  <c r="L222" i="6"/>
  <c r="K222" i="6"/>
  <c r="L217" i="6"/>
  <c r="K217" i="6"/>
  <c r="L211" i="6"/>
  <c r="K211" i="6"/>
  <c r="L208" i="6"/>
  <c r="K208" i="6"/>
  <c r="L206" i="6"/>
  <c r="K206" i="6"/>
  <c r="L200" i="6"/>
  <c r="K200" i="6"/>
  <c r="L193" i="6"/>
  <c r="K193" i="6"/>
  <c r="L186" i="6"/>
  <c r="K186" i="6"/>
  <c r="L179" i="6"/>
  <c r="K179" i="6"/>
  <c r="L175" i="6"/>
  <c r="K175" i="6"/>
  <c r="L172" i="6"/>
  <c r="K172" i="6"/>
  <c r="L165" i="6"/>
  <c r="K165" i="6"/>
  <c r="L161" i="6"/>
  <c r="K161" i="6"/>
  <c r="L158" i="6"/>
  <c r="K158" i="6"/>
  <c r="L151" i="6"/>
  <c r="K151" i="6"/>
  <c r="L147" i="6"/>
  <c r="K147" i="6"/>
  <c r="L144" i="6"/>
  <c r="K144" i="6"/>
  <c r="L137" i="6"/>
  <c r="K137" i="6"/>
  <c r="H196" i="6"/>
  <c r="H195" i="6"/>
  <c r="H191" i="6"/>
  <c r="H189" i="6"/>
  <c r="H184" i="6"/>
  <c r="H182" i="6"/>
  <c r="H187" i="6"/>
  <c r="A9" i="13"/>
  <c r="H180" i="6"/>
  <c r="A8" i="13"/>
  <c r="H171" i="6"/>
  <c r="H170" i="6"/>
  <c r="H169" i="6"/>
  <c r="A7" i="13"/>
  <c r="H168" i="6"/>
  <c r="H167" i="6"/>
  <c r="H157" i="6"/>
  <c r="H156" i="6"/>
  <c r="H155" i="6"/>
  <c r="H161" i="6"/>
  <c r="H163" i="6"/>
  <c r="H162" i="6"/>
  <c r="H154" i="6"/>
  <c r="H153" i="6"/>
  <c r="H159" i="6"/>
  <c r="H142" i="6"/>
  <c r="H141" i="6"/>
  <c r="H166" i="6"/>
  <c r="A6" i="13"/>
  <c r="H149" i="6"/>
  <c r="H146" i="6"/>
  <c r="H147" i="6"/>
  <c r="H144" i="6"/>
  <c r="H143" i="6"/>
  <c r="H140" i="6"/>
  <c r="H139" i="6"/>
  <c r="J140" i="6"/>
  <c r="I135" i="6"/>
  <c r="I134" i="6"/>
  <c r="J139" i="6"/>
  <c r="H135" i="6"/>
  <c r="H134" i="6"/>
  <c r="L133" i="6"/>
  <c r="K133" i="6"/>
  <c r="H131" i="6"/>
  <c r="H130" i="6"/>
  <c r="H129" i="6"/>
  <c r="H128" i="6"/>
  <c r="H127" i="6"/>
  <c r="H126" i="6"/>
  <c r="H103" i="6"/>
  <c r="H123" i="6"/>
  <c r="L125" i="6"/>
  <c r="K125" i="6"/>
  <c r="L117" i="6"/>
  <c r="K117" i="6"/>
  <c r="H122" i="6"/>
  <c r="H109" i="6"/>
  <c r="H108" i="6"/>
  <c r="H107" i="6"/>
  <c r="H106" i="6"/>
  <c r="L104" i="6"/>
  <c r="K104" i="6"/>
  <c r="H101" i="6"/>
  <c r="H100" i="6"/>
  <c r="H99" i="6"/>
  <c r="H98" i="6"/>
  <c r="H97" i="6"/>
  <c r="I98" i="6"/>
  <c r="H95" i="6"/>
  <c r="H94" i="6"/>
  <c r="K94" i="6"/>
  <c r="K86" i="6"/>
  <c r="K79" i="6"/>
  <c r="K73" i="6"/>
  <c r="K70" i="6"/>
  <c r="K64" i="6"/>
  <c r="K59" i="6"/>
  <c r="K54" i="6"/>
  <c r="K48" i="6"/>
  <c r="K40" i="6"/>
  <c r="K31" i="6"/>
  <c r="K24" i="6"/>
  <c r="K18" i="6"/>
  <c r="K12" i="6"/>
  <c r="K3" i="6"/>
  <c r="J134" i="6"/>
  <c r="K134" i="6"/>
  <c r="L94" i="6"/>
  <c r="L86" i="6"/>
  <c r="L79" i="6"/>
  <c r="L73" i="6"/>
  <c r="L70" i="6"/>
  <c r="L64" i="6"/>
  <c r="L59" i="6"/>
  <c r="L54" i="6"/>
  <c r="L48" i="6"/>
  <c r="L40" i="6"/>
  <c r="L31" i="6"/>
  <c r="L24" i="6"/>
  <c r="L18" i="6"/>
  <c r="L12" i="6"/>
  <c r="L3" i="6"/>
  <c r="H92" i="6"/>
  <c r="H91" i="6"/>
  <c r="I76" i="6"/>
  <c r="J76" i="6"/>
  <c r="I74" i="6"/>
  <c r="J74" i="6"/>
  <c r="I75" i="6"/>
  <c r="J75" i="6"/>
  <c r="I89" i="6"/>
  <c r="J89" i="6"/>
  <c r="H90" i="6"/>
  <c r="H87" i="6"/>
  <c r="H81" i="6"/>
  <c r="H86" i="6"/>
  <c r="H83" i="6"/>
  <c r="H82" i="6"/>
  <c r="H80" i="6"/>
  <c r="H79" i="6"/>
  <c r="H84" i="6"/>
  <c r="H77" i="6"/>
  <c r="K89" i="6"/>
  <c r="L134" i="6"/>
  <c r="H67" i="6"/>
  <c r="H68" i="6"/>
  <c r="H59" i="6"/>
  <c r="H62" i="6"/>
  <c r="H57" i="6"/>
  <c r="H56" i="6"/>
  <c r="H54" i="6"/>
  <c r="H49" i="6"/>
  <c r="I50" i="6"/>
  <c r="H32" i="6"/>
  <c r="H48" i="6"/>
  <c r="H52" i="6"/>
  <c r="H42" i="6"/>
  <c r="H46" i="6"/>
  <c r="H41" i="6"/>
  <c r="H38" i="6"/>
  <c r="A1" i="6"/>
  <c r="H29" i="6"/>
  <c r="H22" i="6"/>
  <c r="H16" i="6"/>
  <c r="H13" i="6"/>
  <c r="H12" i="6"/>
  <c r="H10" i="6"/>
  <c r="H9" i="6"/>
  <c r="I3" i="6"/>
  <c r="H5" i="6"/>
  <c r="G2" i="6"/>
  <c r="J135" i="6"/>
  <c r="J133" i="6"/>
  <c r="I133" i="6"/>
  <c r="I141" i="6"/>
  <c r="L135" i="6"/>
  <c r="K135" i="6"/>
  <c r="I241" i="6"/>
  <c r="D139" i="6"/>
  <c r="D136" i="6"/>
  <c r="E398" i="6"/>
  <c r="D398" i="6"/>
  <c r="E397" i="6"/>
  <c r="D397" i="6"/>
  <c r="E245" i="6"/>
  <c r="D245" i="6"/>
  <c r="E244" i="6"/>
  <c r="D244" i="6"/>
  <c r="I233" i="6"/>
  <c r="J233" i="6"/>
  <c r="D113" i="6"/>
  <c r="D112" i="6"/>
  <c r="I109" i="6"/>
  <c r="L233" i="6"/>
  <c r="K233" i="6"/>
  <c r="E113" i="6"/>
  <c r="E112" i="6"/>
  <c r="I5" i="6"/>
  <c r="J309" i="6"/>
  <c r="I309" i="6"/>
  <c r="H309" i="6"/>
  <c r="J308" i="6"/>
  <c r="I308" i="6"/>
  <c r="H308" i="6"/>
  <c r="J307" i="6"/>
  <c r="I307" i="6"/>
  <c r="H307" i="6"/>
  <c r="J306" i="6"/>
  <c r="I306" i="6"/>
  <c r="H306" i="6"/>
  <c r="J305" i="6"/>
  <c r="I305" i="6"/>
  <c r="H305" i="6"/>
  <c r="J304" i="6"/>
  <c r="I304" i="6"/>
  <c r="H304" i="6"/>
  <c r="J303" i="6"/>
  <c r="I303" i="6"/>
  <c r="H303" i="6"/>
  <c r="J302" i="6"/>
  <c r="I302" i="6"/>
  <c r="H302" i="6"/>
  <c r="J301" i="6"/>
  <c r="I301" i="6"/>
  <c r="H301" i="6"/>
  <c r="J300" i="6"/>
  <c r="I300" i="6"/>
  <c r="H300" i="6"/>
  <c r="J299" i="6"/>
  <c r="I299" i="6"/>
  <c r="H299" i="6"/>
  <c r="J298" i="6"/>
  <c r="I298" i="6"/>
  <c r="H298" i="6"/>
  <c r="J297" i="6"/>
  <c r="I297" i="6"/>
  <c r="H297" i="6"/>
  <c r="J296" i="6"/>
  <c r="I296" i="6"/>
  <c r="H296" i="6"/>
  <c r="J295" i="6"/>
  <c r="I295" i="6"/>
  <c r="H295" i="6"/>
  <c r="J294" i="6"/>
  <c r="I294" i="6"/>
  <c r="H294" i="6"/>
  <c r="J293" i="6"/>
  <c r="I293" i="6"/>
  <c r="H293" i="6"/>
  <c r="J292" i="6"/>
  <c r="I292" i="6"/>
  <c r="H292" i="6"/>
  <c r="J291" i="6"/>
  <c r="I291" i="6"/>
  <c r="H291" i="6"/>
  <c r="J290" i="6"/>
  <c r="I290" i="6"/>
  <c r="H290" i="6"/>
  <c r="J289" i="6"/>
  <c r="I289" i="6"/>
  <c r="H289" i="6"/>
  <c r="J288" i="6"/>
  <c r="I288" i="6"/>
  <c r="H288" i="6"/>
  <c r="J287" i="6"/>
  <c r="I287" i="6"/>
  <c r="H287" i="6"/>
  <c r="J286" i="6"/>
  <c r="I286" i="6"/>
  <c r="H286" i="6"/>
  <c r="J285" i="6"/>
  <c r="I285" i="6"/>
  <c r="H285" i="6"/>
  <c r="J284" i="6"/>
  <c r="I284" i="6"/>
  <c r="H284" i="6"/>
  <c r="J283" i="6"/>
  <c r="I283" i="6"/>
  <c r="H283" i="6"/>
  <c r="J282" i="6"/>
  <c r="I282" i="6"/>
  <c r="H282" i="6"/>
  <c r="J281" i="6"/>
  <c r="I281" i="6"/>
  <c r="H281" i="6"/>
  <c r="J280" i="6"/>
  <c r="I280" i="6"/>
  <c r="H280" i="6"/>
  <c r="J279" i="6"/>
  <c r="I279" i="6"/>
  <c r="H279" i="6"/>
  <c r="J278" i="6"/>
  <c r="I278" i="6"/>
  <c r="H278" i="6"/>
  <c r="J277" i="6"/>
  <c r="I277" i="6"/>
  <c r="H277" i="6"/>
  <c r="J276" i="6"/>
  <c r="I276" i="6"/>
  <c r="H276" i="6"/>
  <c r="J275" i="6"/>
  <c r="I275" i="6"/>
  <c r="H275" i="6"/>
  <c r="J274" i="6"/>
  <c r="I274" i="6"/>
  <c r="H274" i="6"/>
  <c r="J273" i="6"/>
  <c r="I273" i="6"/>
  <c r="H273" i="6"/>
  <c r="J272" i="6"/>
  <c r="I272" i="6"/>
  <c r="H272" i="6"/>
  <c r="J271" i="6"/>
  <c r="I271" i="6"/>
  <c r="H271" i="6"/>
  <c r="J270" i="6"/>
  <c r="I270" i="6"/>
  <c r="H270" i="6"/>
  <c r="J269" i="6"/>
  <c r="I269" i="6"/>
  <c r="H269" i="6"/>
  <c r="J268" i="6"/>
  <c r="I268" i="6"/>
  <c r="H268" i="6"/>
  <c r="J267" i="6"/>
  <c r="I267" i="6"/>
  <c r="H267" i="6"/>
  <c r="J266" i="6"/>
  <c r="I266" i="6"/>
  <c r="H266" i="6"/>
  <c r="J265" i="6"/>
  <c r="I265" i="6"/>
  <c r="H265" i="6"/>
  <c r="J264" i="6"/>
  <c r="I264" i="6"/>
  <c r="H264" i="6"/>
  <c r="J263" i="6"/>
  <c r="I263" i="6"/>
  <c r="H263" i="6"/>
  <c r="J262" i="6"/>
  <c r="I262" i="6"/>
  <c r="H262" i="6"/>
  <c r="J261" i="6"/>
  <c r="I261" i="6"/>
  <c r="H261" i="6"/>
  <c r="J260" i="6"/>
  <c r="I260" i="6"/>
  <c r="H260" i="6"/>
  <c r="J259" i="6"/>
  <c r="I259" i="6"/>
  <c r="H259" i="6"/>
  <c r="J258" i="6"/>
  <c r="I258" i="6"/>
  <c r="H258" i="6"/>
  <c r="J257" i="6"/>
  <c r="I257" i="6"/>
  <c r="H257" i="6"/>
  <c r="J256" i="6"/>
  <c r="I256" i="6"/>
  <c r="H256" i="6"/>
  <c r="J255" i="6"/>
  <c r="I255" i="6"/>
  <c r="H255" i="6"/>
  <c r="J254" i="6"/>
  <c r="I254" i="6"/>
  <c r="H254" i="6"/>
  <c r="J253" i="6"/>
  <c r="I253" i="6"/>
  <c r="H253" i="6"/>
  <c r="J252" i="6"/>
  <c r="I252" i="6"/>
  <c r="H252" i="6"/>
  <c r="J251" i="6"/>
  <c r="I251" i="6"/>
  <c r="H251" i="6"/>
  <c r="J250" i="6"/>
  <c r="I250" i="6"/>
  <c r="H250" i="6"/>
  <c r="J249" i="6"/>
  <c r="I249" i="6"/>
  <c r="H249" i="6"/>
  <c r="J248" i="6"/>
  <c r="I248" i="6"/>
  <c r="H248" i="6"/>
  <c r="J247" i="6"/>
  <c r="I247" i="6"/>
  <c r="H247" i="6"/>
  <c r="J246" i="6"/>
  <c r="I246" i="6"/>
  <c r="H246" i="6"/>
  <c r="J245" i="6"/>
  <c r="I245" i="6"/>
  <c r="J244" i="6"/>
  <c r="I244" i="6"/>
  <c r="J241" i="6"/>
  <c r="J240" i="6"/>
  <c r="I240" i="6"/>
  <c r="J239" i="6"/>
  <c r="I239" i="6"/>
  <c r="J238" i="6"/>
  <c r="I238" i="6"/>
  <c r="J236" i="6"/>
  <c r="I236" i="6"/>
  <c r="J234" i="6"/>
  <c r="I234" i="6"/>
  <c r="J232" i="6"/>
  <c r="I232" i="6"/>
  <c r="J231" i="6"/>
  <c r="I231" i="6"/>
  <c r="J229" i="6"/>
  <c r="I229" i="6"/>
  <c r="J227" i="6"/>
  <c r="I227" i="6"/>
  <c r="J226" i="6"/>
  <c r="I226" i="6"/>
  <c r="J225" i="6"/>
  <c r="I225" i="6"/>
  <c r="J224" i="6"/>
  <c r="I224" i="6"/>
  <c r="J222" i="6"/>
  <c r="I222" i="6"/>
  <c r="J220" i="6"/>
  <c r="I220" i="6"/>
  <c r="J219" i="6"/>
  <c r="I219" i="6"/>
  <c r="J218" i="6"/>
  <c r="I218" i="6"/>
  <c r="J217" i="6"/>
  <c r="I217" i="6"/>
  <c r="J212" i="6"/>
  <c r="I212" i="6"/>
  <c r="J211" i="6"/>
  <c r="I211" i="6"/>
  <c r="J209" i="6"/>
  <c r="I209" i="6"/>
  <c r="J208" i="6"/>
  <c r="I208" i="6"/>
  <c r="J207" i="6"/>
  <c r="J214" i="6"/>
  <c r="J213" i="6"/>
  <c r="I207" i="6"/>
  <c r="J206" i="6"/>
  <c r="I206" i="6"/>
  <c r="J200" i="6"/>
  <c r="I200" i="6"/>
  <c r="J199" i="6"/>
  <c r="I199" i="6"/>
  <c r="J198" i="6"/>
  <c r="I198" i="6"/>
  <c r="J197" i="6"/>
  <c r="J204" i="6"/>
  <c r="I197" i="6"/>
  <c r="J196" i="6"/>
  <c r="I196" i="6"/>
  <c r="J195" i="6"/>
  <c r="I195" i="6"/>
  <c r="J194" i="6"/>
  <c r="I194" i="6"/>
  <c r="J193" i="6"/>
  <c r="I193" i="6"/>
  <c r="J189" i="6"/>
  <c r="I189" i="6"/>
  <c r="J188" i="6"/>
  <c r="I188" i="6"/>
  <c r="J187" i="6"/>
  <c r="J191" i="6"/>
  <c r="I187" i="6"/>
  <c r="I191" i="6"/>
  <c r="J186" i="6"/>
  <c r="I186" i="6"/>
  <c r="J182" i="6"/>
  <c r="I182" i="6"/>
  <c r="J181" i="6"/>
  <c r="I181" i="6"/>
  <c r="J180" i="6"/>
  <c r="J184" i="6"/>
  <c r="I180" i="6"/>
  <c r="I184" i="6"/>
  <c r="J179" i="6"/>
  <c r="I179" i="6"/>
  <c r="H177" i="6"/>
  <c r="H176" i="6"/>
  <c r="J175" i="6"/>
  <c r="I175" i="6"/>
  <c r="H175" i="6"/>
  <c r="H174" i="6"/>
  <c r="H173" i="6"/>
  <c r="J172" i="6"/>
  <c r="I172" i="6"/>
  <c r="H172" i="6"/>
  <c r="J171" i="6"/>
  <c r="I171" i="6"/>
  <c r="J170" i="6"/>
  <c r="I170" i="6"/>
  <c r="J169" i="6"/>
  <c r="J177" i="6"/>
  <c r="I169" i="6"/>
  <c r="J168" i="6"/>
  <c r="I168" i="6"/>
  <c r="J167" i="6"/>
  <c r="I167" i="6"/>
  <c r="J166" i="6"/>
  <c r="I166" i="6"/>
  <c r="J165" i="6"/>
  <c r="I165" i="6"/>
  <c r="J161" i="6"/>
  <c r="I161" i="6"/>
  <c r="H160" i="6"/>
  <c r="J158" i="6"/>
  <c r="I158" i="6"/>
  <c r="J157" i="6"/>
  <c r="J163" i="6"/>
  <c r="J156" i="6"/>
  <c r="J162" i="6"/>
  <c r="I156" i="6"/>
  <c r="I155" i="6"/>
  <c r="J154" i="6"/>
  <c r="I154" i="6"/>
  <c r="J153" i="6"/>
  <c r="I153" i="6"/>
  <c r="J152" i="6"/>
  <c r="I152" i="6"/>
  <c r="J151" i="6"/>
  <c r="I151" i="6"/>
  <c r="J147" i="6"/>
  <c r="I147" i="6"/>
  <c r="J144" i="6"/>
  <c r="I144" i="6"/>
  <c r="J143" i="6"/>
  <c r="I143" i="6"/>
  <c r="I149" i="6"/>
  <c r="J142" i="6"/>
  <c r="I142" i="6"/>
  <c r="J141" i="6"/>
  <c r="I140" i="6"/>
  <c r="J138" i="6"/>
  <c r="I138" i="6"/>
  <c r="I145" i="6"/>
  <c r="J137" i="6"/>
  <c r="I137" i="6"/>
  <c r="J128" i="6"/>
  <c r="I128" i="6"/>
  <c r="J127" i="6"/>
  <c r="I127" i="6"/>
  <c r="J126" i="6"/>
  <c r="I126" i="6"/>
  <c r="J125" i="6"/>
  <c r="I125" i="6"/>
  <c r="J122" i="6"/>
  <c r="I122" i="6"/>
  <c r="J121" i="6"/>
  <c r="I121" i="6"/>
  <c r="J119" i="6"/>
  <c r="I119" i="6"/>
  <c r="J118" i="6"/>
  <c r="J117" i="6"/>
  <c r="I117" i="6"/>
  <c r="J109" i="6"/>
  <c r="L109" i="6"/>
  <c r="J106" i="6"/>
  <c r="I106" i="6"/>
  <c r="I107" i="6"/>
  <c r="J105" i="6"/>
  <c r="J104" i="6"/>
  <c r="I104" i="6"/>
  <c r="J101" i="6"/>
  <c r="I101" i="6"/>
  <c r="J99" i="6"/>
  <c r="I99" i="6"/>
  <c r="J98" i="6"/>
  <c r="J96" i="6"/>
  <c r="I96" i="6"/>
  <c r="I97" i="6"/>
  <c r="J94" i="6"/>
  <c r="I94" i="6"/>
  <c r="J88" i="6"/>
  <c r="I88" i="6"/>
  <c r="I90" i="6"/>
  <c r="J87" i="6"/>
  <c r="J92" i="6"/>
  <c r="I87" i="6"/>
  <c r="I92" i="6"/>
  <c r="J86" i="6"/>
  <c r="I86" i="6"/>
  <c r="J83" i="6"/>
  <c r="I83" i="6"/>
  <c r="J82" i="6"/>
  <c r="I82" i="6"/>
  <c r="J81" i="6"/>
  <c r="I81" i="6"/>
  <c r="J80" i="6"/>
  <c r="I80" i="6"/>
  <c r="J79" i="6"/>
  <c r="I79" i="6"/>
  <c r="J73" i="6"/>
  <c r="I73" i="6"/>
  <c r="J71" i="6"/>
  <c r="I71" i="6"/>
  <c r="J70" i="6"/>
  <c r="I70" i="6"/>
  <c r="J67" i="6"/>
  <c r="I67" i="6"/>
  <c r="I66" i="6"/>
  <c r="J65" i="6"/>
  <c r="I65" i="6"/>
  <c r="J64" i="6"/>
  <c r="I64" i="6"/>
  <c r="J61" i="6"/>
  <c r="I61" i="6"/>
  <c r="J60" i="6"/>
  <c r="I60" i="6"/>
  <c r="J59" i="6"/>
  <c r="I59" i="6"/>
  <c r="J56" i="6"/>
  <c r="I56" i="6"/>
  <c r="J55" i="6"/>
  <c r="I55" i="6"/>
  <c r="J54" i="6"/>
  <c r="I54" i="6"/>
  <c r="J51" i="6"/>
  <c r="I51" i="6"/>
  <c r="J50" i="6"/>
  <c r="J49" i="6"/>
  <c r="I49" i="6"/>
  <c r="J48" i="6"/>
  <c r="I48" i="6"/>
  <c r="J45" i="6"/>
  <c r="I45" i="6"/>
  <c r="J44" i="6"/>
  <c r="I44" i="6"/>
  <c r="J43" i="6"/>
  <c r="I43" i="6"/>
  <c r="J42" i="6"/>
  <c r="I42" i="6"/>
  <c r="J41" i="6"/>
  <c r="I41" i="6"/>
  <c r="J40" i="6"/>
  <c r="I40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28" i="6"/>
  <c r="I28" i="6"/>
  <c r="J27" i="6"/>
  <c r="I27" i="6"/>
  <c r="J26" i="6"/>
  <c r="I26" i="6"/>
  <c r="J25" i="6"/>
  <c r="I25" i="6"/>
  <c r="J24" i="6"/>
  <c r="I24" i="6"/>
  <c r="J21" i="6"/>
  <c r="I21" i="6"/>
  <c r="J20" i="6"/>
  <c r="I20" i="6"/>
  <c r="J19" i="6"/>
  <c r="I19" i="6"/>
  <c r="J18" i="6"/>
  <c r="I18" i="6"/>
  <c r="J15" i="6"/>
  <c r="I15" i="6"/>
  <c r="J14" i="6"/>
  <c r="I14" i="6"/>
  <c r="J13" i="6"/>
  <c r="I13" i="6"/>
  <c r="J12" i="6"/>
  <c r="I12" i="6"/>
  <c r="J9" i="6"/>
  <c r="I9" i="6"/>
  <c r="J8" i="6"/>
  <c r="I8" i="6"/>
  <c r="J7" i="6"/>
  <c r="I7" i="6"/>
  <c r="J6" i="6"/>
  <c r="I6" i="6"/>
  <c r="J5" i="6"/>
  <c r="J4" i="6"/>
  <c r="I4" i="6"/>
  <c r="J3" i="6"/>
  <c r="L171" i="6"/>
  <c r="J149" i="6"/>
  <c r="K149" i="6"/>
  <c r="I203" i="6"/>
  <c r="I163" i="6"/>
  <c r="L163" i="6"/>
  <c r="I162" i="6"/>
  <c r="K162" i="6"/>
  <c r="K155" i="6"/>
  <c r="I160" i="6"/>
  <c r="L152" i="6"/>
  <c r="I159" i="6"/>
  <c r="J159" i="6"/>
  <c r="J160" i="6"/>
  <c r="I123" i="6"/>
  <c r="J62" i="6"/>
  <c r="I100" i="6"/>
  <c r="I120" i="6"/>
  <c r="I131" i="6"/>
  <c r="I201" i="6"/>
  <c r="I223" i="6"/>
  <c r="I22" i="6"/>
  <c r="L139" i="6"/>
  <c r="L36" i="6"/>
  <c r="I174" i="6"/>
  <c r="L41" i="6"/>
  <c r="J120" i="6"/>
  <c r="L119" i="6"/>
  <c r="L51" i="6"/>
  <c r="L168" i="6"/>
  <c r="L262" i="6"/>
  <c r="K81" i="6"/>
  <c r="K255" i="6"/>
  <c r="K263" i="6"/>
  <c r="K307" i="6"/>
  <c r="K275" i="6"/>
  <c r="K291" i="6"/>
  <c r="L42" i="6"/>
  <c r="L50" i="6"/>
  <c r="J145" i="6"/>
  <c r="L247" i="6"/>
  <c r="L291" i="6"/>
  <c r="L13" i="6"/>
  <c r="L15" i="6"/>
  <c r="L43" i="6"/>
  <c r="L45" i="6"/>
  <c r="L74" i="6"/>
  <c r="L76" i="6"/>
  <c r="L273" i="6"/>
  <c r="L281" i="6"/>
  <c r="L285" i="6"/>
  <c r="L301" i="6"/>
  <c r="L309" i="6"/>
  <c r="K254" i="6"/>
  <c r="J201" i="6"/>
  <c r="L252" i="6"/>
  <c r="K143" i="6"/>
  <c r="J173" i="6"/>
  <c r="L239" i="6"/>
  <c r="K215" i="6"/>
  <c r="L270" i="6"/>
  <c r="K278" i="6"/>
  <c r="K294" i="6"/>
  <c r="K306" i="6"/>
  <c r="K226" i="6"/>
  <c r="K266" i="6"/>
  <c r="K282" i="6"/>
  <c r="L286" i="6"/>
  <c r="K290" i="6"/>
  <c r="K298" i="6"/>
  <c r="L302" i="6"/>
  <c r="L34" i="6"/>
  <c r="K35" i="6"/>
  <c r="K83" i="6"/>
  <c r="K95" i="6"/>
  <c r="K182" i="6"/>
  <c r="L212" i="6"/>
  <c r="L215" i="6"/>
  <c r="L55" i="6"/>
  <c r="L143" i="6"/>
  <c r="L224" i="6"/>
  <c r="L238" i="6"/>
  <c r="L240" i="6"/>
  <c r="L5" i="6"/>
  <c r="L9" i="6"/>
  <c r="J77" i="6"/>
  <c r="K153" i="6"/>
  <c r="K157" i="6"/>
  <c r="L167" i="6"/>
  <c r="I176" i="6"/>
  <c r="L188" i="6"/>
  <c r="L225" i="6"/>
  <c r="L241" i="6"/>
  <c r="L251" i="6"/>
  <c r="L256" i="6"/>
  <c r="K6" i="6"/>
  <c r="L14" i="6"/>
  <c r="K20" i="6"/>
  <c r="L44" i="6"/>
  <c r="L56" i="6"/>
  <c r="L60" i="6"/>
  <c r="L75" i="6"/>
  <c r="L81" i="6"/>
  <c r="K189" i="6"/>
  <c r="L246" i="6"/>
  <c r="L250" i="6"/>
  <c r="L254" i="6"/>
  <c r="L259" i="6"/>
  <c r="L267" i="6"/>
  <c r="L271" i="6"/>
  <c r="L279" i="6"/>
  <c r="L283" i="6"/>
  <c r="L287" i="6"/>
  <c r="L295" i="6"/>
  <c r="L299" i="6"/>
  <c r="L303" i="6"/>
  <c r="L98" i="6"/>
  <c r="L170" i="6"/>
  <c r="L226" i="6"/>
  <c r="L245" i="6"/>
  <c r="L258" i="6"/>
  <c r="L290" i="6"/>
  <c r="L306" i="6"/>
  <c r="K21" i="6"/>
  <c r="K25" i="6"/>
  <c r="K27" i="6"/>
  <c r="L33" i="6"/>
  <c r="K71" i="6"/>
  <c r="K101" i="6"/>
  <c r="K140" i="6"/>
  <c r="K142" i="6"/>
  <c r="K156" i="6"/>
  <c r="J10" i="6"/>
  <c r="L8" i="6"/>
  <c r="K126" i="6"/>
  <c r="K170" i="6"/>
  <c r="K181" i="6"/>
  <c r="L189" i="6"/>
  <c r="K225" i="6"/>
  <c r="K227" i="6"/>
  <c r="J230" i="6"/>
  <c r="K251" i="6"/>
  <c r="K264" i="6"/>
  <c r="K272" i="6"/>
  <c r="K276" i="6"/>
  <c r="K288" i="6"/>
  <c r="K292" i="6"/>
  <c r="K304" i="6"/>
  <c r="K308" i="6"/>
  <c r="K99" i="6"/>
  <c r="J131" i="6"/>
  <c r="K139" i="6"/>
  <c r="K9" i="6"/>
  <c r="K13" i="6"/>
  <c r="K15" i="6"/>
  <c r="J22" i="6"/>
  <c r="L25" i="6"/>
  <c r="L27" i="6"/>
  <c r="K34" i="6"/>
  <c r="K36" i="6"/>
  <c r="K42" i="6"/>
  <c r="K44" i="6"/>
  <c r="K50" i="6"/>
  <c r="L67" i="6"/>
  <c r="J84" i="6"/>
  <c r="L82" i="6"/>
  <c r="L88" i="6"/>
  <c r="K98" i="6"/>
  <c r="L101" i="6"/>
  <c r="L105" i="6"/>
  <c r="K127" i="6"/>
  <c r="K138" i="6"/>
  <c r="L140" i="6"/>
  <c r="L154" i="6"/>
  <c r="L156" i="6"/>
  <c r="K167" i="6"/>
  <c r="L181" i="6"/>
  <c r="K239" i="6"/>
  <c r="K244" i="6"/>
  <c r="K258" i="6"/>
  <c r="K260" i="6"/>
  <c r="L263" i="6"/>
  <c r="L268" i="6"/>
  <c r="K270" i="6"/>
  <c r="K271" i="6"/>
  <c r="K274" i="6"/>
  <c r="L275" i="6"/>
  <c r="L280" i="6"/>
  <c r="K286" i="6"/>
  <c r="K287" i="6"/>
  <c r="L296" i="6"/>
  <c r="K302" i="6"/>
  <c r="K303" i="6"/>
  <c r="L307" i="6"/>
  <c r="K60" i="6"/>
  <c r="J91" i="6"/>
  <c r="J107" i="6"/>
  <c r="K119" i="6"/>
  <c r="I130" i="6"/>
  <c r="K141" i="6"/>
  <c r="L169" i="6"/>
  <c r="L187" i="6"/>
  <c r="K241" i="6"/>
  <c r="K259" i="6"/>
  <c r="K5" i="6"/>
  <c r="L26" i="6"/>
  <c r="L28" i="6"/>
  <c r="I38" i="6"/>
  <c r="K49" i="6"/>
  <c r="K51" i="6"/>
  <c r="I62" i="6"/>
  <c r="L66" i="6"/>
  <c r="L71" i="6"/>
  <c r="L83" i="6"/>
  <c r="L87" i="6"/>
  <c r="L89" i="6"/>
  <c r="L95" i="6"/>
  <c r="J100" i="6"/>
  <c r="L106" i="6"/>
  <c r="K118" i="6"/>
  <c r="J130" i="6"/>
  <c r="I146" i="6"/>
  <c r="L142" i="6"/>
  <c r="L145" i="6"/>
  <c r="L153" i="6"/>
  <c r="L157" i="6"/>
  <c r="K168" i="6"/>
  <c r="K171" i="6"/>
  <c r="I177" i="6"/>
  <c r="L177" i="6"/>
  <c r="L182" i="6"/>
  <c r="K188" i="6"/>
  <c r="K212" i="6"/>
  <c r="L227" i="6"/>
  <c r="K240" i="6"/>
  <c r="K246" i="6"/>
  <c r="L249" i="6"/>
  <c r="K250" i="6"/>
  <c r="L253" i="6"/>
  <c r="L255" i="6"/>
  <c r="K256" i="6"/>
  <c r="L261" i="6"/>
  <c r="K262" i="6"/>
  <c r="L266" i="6"/>
  <c r="K267" i="6"/>
  <c r="L272" i="6"/>
  <c r="K273" i="6"/>
  <c r="L274" i="6"/>
  <c r="L278" i="6"/>
  <c r="L282" i="6"/>
  <c r="K283" i="6"/>
  <c r="L288" i="6"/>
  <c r="L294" i="6"/>
  <c r="K295" i="6"/>
  <c r="L298" i="6"/>
  <c r="K299" i="6"/>
  <c r="L304" i="6"/>
  <c r="I10" i="6"/>
  <c r="L20" i="6"/>
  <c r="K56" i="6"/>
  <c r="K61" i="6"/>
  <c r="J68" i="6"/>
  <c r="I84" i="6"/>
  <c r="K82" i="6"/>
  <c r="J146" i="6"/>
  <c r="K180" i="6"/>
  <c r="K187" i="6"/>
  <c r="J202" i="6"/>
  <c r="J223" i="6"/>
  <c r="K224" i="6"/>
  <c r="J237" i="6"/>
  <c r="K238" i="6"/>
  <c r="K247" i="6"/>
  <c r="K279" i="6"/>
  <c r="J174" i="6"/>
  <c r="K4" i="6"/>
  <c r="L7" i="6"/>
  <c r="K8" i="6"/>
  <c r="K19" i="6"/>
  <c r="K26" i="6"/>
  <c r="K28" i="6"/>
  <c r="J38" i="6"/>
  <c r="K33" i="6"/>
  <c r="L37" i="6"/>
  <c r="I52" i="6"/>
  <c r="K55" i="6"/>
  <c r="K80" i="6"/>
  <c r="J97" i="6"/>
  <c r="L138" i="6"/>
  <c r="L141" i="6"/>
  <c r="K166" i="6"/>
  <c r="K169" i="6"/>
  <c r="J176" i="6"/>
  <c r="K252" i="6"/>
  <c r="K268" i="6"/>
  <c r="K284" i="6"/>
  <c r="K300" i="6"/>
  <c r="L6" i="6"/>
  <c r="K7" i="6"/>
  <c r="K14" i="6"/>
  <c r="L21" i="6"/>
  <c r="K32" i="6"/>
  <c r="L35" i="6"/>
  <c r="K37" i="6"/>
  <c r="K41" i="6"/>
  <c r="K43" i="6"/>
  <c r="K45" i="6"/>
  <c r="J52" i="6"/>
  <c r="K96" i="6"/>
  <c r="K122" i="6"/>
  <c r="K128" i="6"/>
  <c r="K154" i="6"/>
  <c r="L166" i="6"/>
  <c r="K184" i="6"/>
  <c r="I237" i="6"/>
  <c r="K245" i="6"/>
  <c r="K248" i="6"/>
  <c r="K261" i="6"/>
  <c r="K280" i="6"/>
  <c r="K296" i="6"/>
  <c r="I29" i="6"/>
  <c r="L197" i="6"/>
  <c r="K197" i="6"/>
  <c r="L4" i="6"/>
  <c r="J16" i="6"/>
  <c r="L19" i="6"/>
  <c r="J29" i="6"/>
  <c r="L32" i="6"/>
  <c r="J46" i="6"/>
  <c r="L49" i="6"/>
  <c r="J57" i="6"/>
  <c r="L61" i="6"/>
  <c r="L80" i="6"/>
  <c r="J90" i="6"/>
  <c r="L90" i="6"/>
  <c r="L96" i="6"/>
  <c r="L99" i="6"/>
  <c r="L118" i="6"/>
  <c r="K121" i="6"/>
  <c r="L122" i="6"/>
  <c r="K191" i="6"/>
  <c r="L231" i="6"/>
  <c r="K231" i="6"/>
  <c r="K253" i="6"/>
  <c r="L265" i="6"/>
  <c r="K265" i="6"/>
  <c r="L284" i="6"/>
  <c r="K285" i="6"/>
  <c r="L297" i="6"/>
  <c r="K297" i="6"/>
  <c r="L300" i="6"/>
  <c r="K301" i="6"/>
  <c r="I57" i="6"/>
  <c r="I91" i="6"/>
  <c r="L195" i="6"/>
  <c r="K195" i="6"/>
  <c r="L199" i="6"/>
  <c r="K199" i="6"/>
  <c r="L207" i="6"/>
  <c r="I214" i="6"/>
  <c r="I213" i="6"/>
  <c r="K207" i="6"/>
  <c r="L219" i="6"/>
  <c r="K219" i="6"/>
  <c r="L269" i="6"/>
  <c r="K269" i="6"/>
  <c r="K65" i="6"/>
  <c r="K66" i="6"/>
  <c r="K67" i="6"/>
  <c r="K74" i="6"/>
  <c r="K75" i="6"/>
  <c r="K76" i="6"/>
  <c r="K87" i="6"/>
  <c r="K88" i="6"/>
  <c r="K105" i="6"/>
  <c r="K106" i="6"/>
  <c r="K109" i="6"/>
  <c r="L121" i="6"/>
  <c r="L126" i="6"/>
  <c r="L191" i="6"/>
  <c r="L194" i="6"/>
  <c r="I202" i="6"/>
  <c r="K194" i="6"/>
  <c r="L196" i="6"/>
  <c r="K196" i="6"/>
  <c r="L198" i="6"/>
  <c r="K198" i="6"/>
  <c r="L209" i="6"/>
  <c r="K209" i="6"/>
  <c r="L218" i="6"/>
  <c r="K218" i="6"/>
  <c r="L220" i="6"/>
  <c r="K220" i="6"/>
  <c r="L248" i="6"/>
  <c r="K249" i="6"/>
  <c r="L264" i="6"/>
  <c r="L277" i="6"/>
  <c r="K277" i="6"/>
  <c r="K281" i="6"/>
  <c r="L293" i="6"/>
  <c r="K293" i="6"/>
  <c r="I16" i="6"/>
  <c r="I46" i="6"/>
  <c r="I68" i="6"/>
  <c r="I77" i="6"/>
  <c r="L65" i="6"/>
  <c r="J129" i="6"/>
  <c r="L155" i="6"/>
  <c r="L184" i="6"/>
  <c r="I204" i="6"/>
  <c r="I230" i="6"/>
  <c r="L232" i="6"/>
  <c r="K232" i="6"/>
  <c r="L234" i="6"/>
  <c r="K234" i="6"/>
  <c r="L244" i="6"/>
  <c r="L257" i="6"/>
  <c r="K257" i="6"/>
  <c r="L260" i="6"/>
  <c r="L276" i="6"/>
  <c r="L289" i="6"/>
  <c r="K289" i="6"/>
  <c r="L292" i="6"/>
  <c r="L305" i="6"/>
  <c r="K305" i="6"/>
  <c r="L308" i="6"/>
  <c r="K309" i="6"/>
  <c r="J123" i="6"/>
  <c r="L127" i="6"/>
  <c r="L128" i="6"/>
  <c r="I148" i="6"/>
  <c r="I173" i="6"/>
  <c r="L180" i="6"/>
  <c r="I190" i="6"/>
  <c r="J203" i="6"/>
  <c r="I129" i="6"/>
  <c r="J148" i="6"/>
  <c r="K152" i="6"/>
  <c r="I183" i="6"/>
  <c r="J190" i="6"/>
  <c r="J183" i="6"/>
  <c r="E323" i="6"/>
  <c r="D323" i="6"/>
  <c r="E295" i="6"/>
  <c r="D295" i="6"/>
  <c r="E317" i="6"/>
  <c r="D317" i="6"/>
  <c r="E301" i="6"/>
  <c r="D301" i="6"/>
  <c r="E279" i="6"/>
  <c r="D279" i="6"/>
  <c r="E273" i="6"/>
  <c r="D273" i="6"/>
  <c r="K163" i="6"/>
  <c r="L149" i="6"/>
  <c r="K160" i="6"/>
  <c r="L162" i="6"/>
  <c r="L159" i="6"/>
  <c r="K159" i="6"/>
  <c r="L91" i="6"/>
  <c r="K174" i="6"/>
  <c r="L57" i="6"/>
  <c r="L146" i="6"/>
  <c r="K130" i="6"/>
  <c r="L97" i="6"/>
  <c r="K120" i="6"/>
  <c r="L62" i="6"/>
  <c r="L46" i="6"/>
  <c r="L174" i="6"/>
  <c r="L223" i="6"/>
  <c r="L120" i="6"/>
  <c r="K176" i="6"/>
  <c r="K10" i="6"/>
  <c r="L131" i="6"/>
  <c r="L84" i="6"/>
  <c r="K62" i="6"/>
  <c r="L130" i="6"/>
  <c r="L10" i="6"/>
  <c r="K22" i="6"/>
  <c r="K97" i="6"/>
  <c r="L176" i="6"/>
  <c r="K131" i="6"/>
  <c r="L237" i="6"/>
  <c r="K38" i="6"/>
  <c r="L100" i="6"/>
  <c r="L22" i="6"/>
  <c r="K123" i="6"/>
  <c r="L68" i="6"/>
  <c r="K145" i="6"/>
  <c r="L77" i="6"/>
  <c r="K100" i="6"/>
  <c r="K84" i="6"/>
  <c r="K177" i="6"/>
  <c r="K146" i="6"/>
  <c r="L16" i="6"/>
  <c r="L52" i="6"/>
  <c r="L38" i="6"/>
  <c r="K237" i="6"/>
  <c r="K223" i="6"/>
  <c r="K29" i="6"/>
  <c r="K52" i="6"/>
  <c r="L202" i="6"/>
  <c r="K202" i="6"/>
  <c r="L183" i="6"/>
  <c r="K183" i="6"/>
  <c r="L129" i="6"/>
  <c r="K129" i="6"/>
  <c r="L230" i="6"/>
  <c r="K230" i="6"/>
  <c r="L92" i="6"/>
  <c r="K92" i="6"/>
  <c r="L203" i="6"/>
  <c r="K203" i="6"/>
  <c r="L107" i="6"/>
  <c r="K107" i="6"/>
  <c r="K46" i="6"/>
  <c r="K16" i="6"/>
  <c r="L29" i="6"/>
  <c r="K68" i="6"/>
  <c r="K77" i="6"/>
  <c r="K173" i="6"/>
  <c r="L173" i="6"/>
  <c r="L204" i="6"/>
  <c r="K204" i="6"/>
  <c r="K90" i="6"/>
  <c r="L214" i="6"/>
  <c r="K214" i="6"/>
  <c r="K91" i="6"/>
  <c r="L123" i="6"/>
  <c r="K148" i="6"/>
  <c r="L148" i="6"/>
  <c r="K190" i="6"/>
  <c r="L190" i="6"/>
  <c r="L201" i="6"/>
  <c r="K201" i="6"/>
  <c r="L160" i="6"/>
  <c r="K57" i="6"/>
  <c r="L213" i="6"/>
  <c r="K213" i="6"/>
  <c r="E557" i="6"/>
  <c r="E556" i="6"/>
  <c r="E430" i="6"/>
  <c r="E429" i="6"/>
  <c r="E83" i="6"/>
  <c r="E225" i="6"/>
  <c r="E475" i="6"/>
  <c r="E451" i="6"/>
  <c r="E432" i="6"/>
  <c r="E400" i="6"/>
  <c r="E343" i="6"/>
  <c r="E191" i="6"/>
  <c r="E190" i="6"/>
  <c r="E187" i="6"/>
  <c r="E179" i="6"/>
  <c r="E175" i="6"/>
  <c r="E129" i="6"/>
  <c r="E131" i="6"/>
  <c r="E118" i="6"/>
  <c r="D94" i="6"/>
  <c r="E94" i="6"/>
  <c r="E86" i="6"/>
  <c r="E108" i="6"/>
  <c r="E110" i="6"/>
  <c r="E109" i="6"/>
  <c r="E107" i="6"/>
  <c r="E91" i="6"/>
  <c r="E84" i="6"/>
  <c r="D107" i="6"/>
  <c r="E35" i="6"/>
  <c r="D35" i="6"/>
  <c r="E139" i="6"/>
  <c r="E134" i="6"/>
  <c r="E133" i="6"/>
  <c r="E388" i="6"/>
  <c r="D36" i="6"/>
  <c r="E36" i="6"/>
  <c r="E47" i="6"/>
  <c r="D81" i="6"/>
  <c r="E81" i="6"/>
  <c r="D83" i="6"/>
  <c r="D84" i="6"/>
  <c r="D85" i="6"/>
  <c r="E85" i="6"/>
  <c r="D86" i="6"/>
  <c r="D87" i="6"/>
  <c r="E87" i="6"/>
  <c r="D90" i="6"/>
  <c r="E90" i="6"/>
  <c r="D91" i="6"/>
  <c r="D92" i="6"/>
  <c r="E92" i="6"/>
  <c r="D95" i="6"/>
  <c r="E95" i="6"/>
  <c r="D96" i="6"/>
  <c r="E96" i="6"/>
  <c r="D99" i="6"/>
  <c r="E99" i="6"/>
  <c r="D100" i="6"/>
  <c r="E100" i="6"/>
  <c r="D101" i="6"/>
  <c r="E101" i="6"/>
  <c r="D104" i="6"/>
  <c r="E104" i="6"/>
  <c r="D105" i="6"/>
  <c r="E105" i="6"/>
  <c r="D106" i="6"/>
  <c r="E106" i="6"/>
  <c r="D108" i="6"/>
  <c r="D109" i="6"/>
  <c r="D110" i="6"/>
  <c r="D115" i="6"/>
  <c r="E115" i="6"/>
  <c r="D118" i="6"/>
  <c r="D120" i="6"/>
  <c r="E120" i="6"/>
  <c r="D121" i="6"/>
  <c r="E121" i="6"/>
  <c r="D122" i="6"/>
  <c r="E122" i="6"/>
  <c r="D123" i="6"/>
  <c r="E123" i="6"/>
  <c r="E124" i="6"/>
  <c r="D125" i="6"/>
  <c r="E125" i="6"/>
  <c r="D126" i="6"/>
  <c r="E126" i="6"/>
  <c r="D127" i="6"/>
  <c r="E127" i="6"/>
  <c r="D128" i="6"/>
  <c r="E128" i="6"/>
  <c r="D129" i="6"/>
  <c r="D131" i="6"/>
  <c r="D133" i="6"/>
  <c r="D134" i="6"/>
  <c r="D135" i="6"/>
  <c r="E135" i="6"/>
  <c r="E136" i="6"/>
  <c r="D137" i="6"/>
  <c r="E137" i="6"/>
  <c r="D141" i="6"/>
  <c r="E141" i="6"/>
  <c r="D143" i="6"/>
  <c r="E143" i="6"/>
  <c r="D144" i="6"/>
  <c r="E144" i="6"/>
  <c r="D145" i="6"/>
  <c r="E145" i="6"/>
  <c r="D146" i="6"/>
  <c r="E146" i="6"/>
  <c r="D147" i="6"/>
  <c r="E147" i="6"/>
  <c r="D149" i="6"/>
  <c r="E149" i="6"/>
  <c r="D150" i="6"/>
  <c r="E150" i="6"/>
  <c r="D151" i="6"/>
  <c r="E151" i="6"/>
  <c r="D154" i="6"/>
  <c r="E154" i="6"/>
  <c r="D155" i="6"/>
  <c r="E155" i="6"/>
  <c r="D158" i="6"/>
  <c r="E158" i="6"/>
  <c r="D159" i="6"/>
  <c r="E159" i="6"/>
  <c r="D160" i="6"/>
  <c r="E160" i="6"/>
  <c r="D161" i="6"/>
  <c r="E161" i="6"/>
  <c r="D162" i="6"/>
  <c r="E162" i="6"/>
  <c r="E164" i="6"/>
  <c r="D166" i="6"/>
  <c r="E166" i="6"/>
  <c r="D167" i="6"/>
  <c r="E167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D176" i="6"/>
  <c r="E176" i="6"/>
  <c r="D177" i="6"/>
  <c r="E177" i="6"/>
  <c r="D178" i="6"/>
  <c r="E178" i="6"/>
  <c r="D179" i="6"/>
  <c r="D181" i="6"/>
  <c r="E181" i="6"/>
  <c r="D182" i="6"/>
  <c r="E182" i="6"/>
  <c r="D187" i="6"/>
  <c r="D188" i="6"/>
  <c r="E188" i="6"/>
  <c r="D190" i="6"/>
  <c r="D191" i="6"/>
  <c r="D192" i="6"/>
  <c r="E192" i="6"/>
  <c r="D193" i="6"/>
  <c r="E193" i="6"/>
  <c r="D195" i="6"/>
  <c r="E195" i="6"/>
  <c r="D197" i="6"/>
  <c r="E197" i="6"/>
  <c r="D198" i="6"/>
  <c r="E198" i="6"/>
  <c r="D199" i="6"/>
  <c r="E199" i="6"/>
  <c r="D201" i="6"/>
  <c r="E201" i="6"/>
  <c r="D202" i="6"/>
  <c r="E202" i="6"/>
  <c r="D203" i="6"/>
  <c r="E203" i="6"/>
  <c r="D204" i="6"/>
  <c r="E204" i="6"/>
  <c r="D206" i="6"/>
  <c r="E206" i="6"/>
  <c r="D207" i="6"/>
  <c r="E207" i="6"/>
  <c r="D208" i="6"/>
  <c r="E208" i="6"/>
  <c r="D209" i="6"/>
  <c r="E209" i="6"/>
  <c r="D211" i="6"/>
  <c r="E211" i="6"/>
  <c r="D212" i="6"/>
  <c r="E212" i="6"/>
  <c r="D213" i="6"/>
  <c r="E213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2" i="6"/>
  <c r="E222" i="6"/>
  <c r="D223" i="6"/>
  <c r="E223" i="6"/>
  <c r="D225" i="6"/>
  <c r="D228" i="6"/>
  <c r="E228" i="6"/>
  <c r="D229" i="6"/>
  <c r="E229" i="6"/>
  <c r="D231" i="6"/>
  <c r="E231" i="6"/>
  <c r="D232" i="6"/>
  <c r="E232" i="6"/>
  <c r="D233" i="6"/>
  <c r="E233" i="6"/>
  <c r="D235" i="6"/>
  <c r="E235" i="6"/>
  <c r="D236" i="6"/>
  <c r="E236" i="6"/>
  <c r="D239" i="6"/>
  <c r="E239" i="6"/>
  <c r="E240" i="6"/>
  <c r="D241" i="6"/>
  <c r="E241" i="6"/>
  <c r="D242" i="6"/>
  <c r="E242" i="6"/>
  <c r="D243" i="6"/>
  <c r="E243" i="6"/>
  <c r="D247" i="6"/>
  <c r="E247" i="6"/>
  <c r="D249" i="6"/>
  <c r="E249" i="6"/>
  <c r="D250" i="6"/>
  <c r="E250" i="6"/>
  <c r="D251" i="6"/>
  <c r="E251" i="6"/>
  <c r="D252" i="6"/>
  <c r="E252" i="6"/>
  <c r="D254" i="6"/>
  <c r="E254" i="6"/>
  <c r="D255" i="6"/>
  <c r="E255" i="6"/>
  <c r="D256" i="6"/>
  <c r="E256" i="6"/>
  <c r="D263" i="6"/>
  <c r="E263" i="6"/>
  <c r="D264" i="6"/>
  <c r="E264" i="6"/>
  <c r="D265" i="6"/>
  <c r="E265" i="6"/>
  <c r="D267" i="6"/>
  <c r="E267" i="6"/>
  <c r="D268" i="6"/>
  <c r="E268" i="6"/>
  <c r="D269" i="6"/>
  <c r="E269" i="6"/>
  <c r="E272" i="6"/>
  <c r="D274" i="6"/>
  <c r="E274" i="6"/>
  <c r="D275" i="6"/>
  <c r="E275" i="6"/>
  <c r="D276" i="6"/>
  <c r="E276" i="6"/>
  <c r="D277" i="6"/>
  <c r="E277" i="6"/>
  <c r="D278" i="6"/>
  <c r="E278" i="6"/>
  <c r="D280" i="6"/>
  <c r="E280" i="6"/>
  <c r="D281" i="6"/>
  <c r="E281" i="6"/>
  <c r="D282" i="6"/>
  <c r="E282" i="6"/>
  <c r="D283" i="6"/>
  <c r="E283" i="6"/>
  <c r="D284" i="6"/>
  <c r="E284" i="6"/>
  <c r="D285" i="6"/>
  <c r="E285" i="6"/>
  <c r="D286" i="6"/>
  <c r="E286" i="6"/>
  <c r="D287" i="6"/>
  <c r="E287" i="6"/>
  <c r="D288" i="6"/>
  <c r="E288" i="6"/>
  <c r="D289" i="6"/>
  <c r="E289" i="6"/>
  <c r="D290" i="6"/>
  <c r="E290" i="6"/>
  <c r="D291" i="6"/>
  <c r="E291" i="6"/>
  <c r="D292" i="6"/>
  <c r="E292" i="6"/>
  <c r="D293" i="6"/>
  <c r="E293" i="6"/>
  <c r="D294" i="6"/>
  <c r="E294" i="6"/>
  <c r="D296" i="6"/>
  <c r="E296" i="6"/>
  <c r="D297" i="6"/>
  <c r="E297" i="6"/>
  <c r="D298" i="6"/>
  <c r="E298" i="6"/>
  <c r="D299" i="6"/>
  <c r="E299" i="6"/>
  <c r="D300" i="6"/>
  <c r="E300" i="6"/>
  <c r="D302" i="6"/>
  <c r="E302" i="6"/>
  <c r="D303" i="6"/>
  <c r="E303" i="6"/>
  <c r="D304" i="6"/>
  <c r="E304" i="6"/>
  <c r="D305" i="6"/>
  <c r="E305" i="6"/>
  <c r="D306" i="6"/>
  <c r="E306" i="6"/>
  <c r="D307" i="6"/>
  <c r="E307" i="6"/>
  <c r="D308" i="6"/>
  <c r="E308" i="6"/>
  <c r="D309" i="6"/>
  <c r="E309" i="6"/>
  <c r="D310" i="6"/>
  <c r="E310" i="6"/>
  <c r="D311" i="6"/>
  <c r="E311" i="6"/>
  <c r="D312" i="6"/>
  <c r="E312" i="6"/>
  <c r="D313" i="6"/>
  <c r="E313" i="6"/>
  <c r="D314" i="6"/>
  <c r="E314" i="6"/>
  <c r="D315" i="6"/>
  <c r="E315" i="6"/>
  <c r="D316" i="6"/>
  <c r="E316" i="6"/>
  <c r="D318" i="6"/>
  <c r="E318" i="6"/>
  <c r="D319" i="6"/>
  <c r="E319" i="6"/>
  <c r="D320" i="6"/>
  <c r="E320" i="6"/>
  <c r="D321" i="6"/>
  <c r="E321" i="6"/>
  <c r="D322" i="6"/>
  <c r="E322" i="6"/>
  <c r="D324" i="6"/>
  <c r="E324" i="6"/>
  <c r="D325" i="6"/>
  <c r="E325" i="6"/>
  <c r="D326" i="6"/>
  <c r="E326" i="6"/>
  <c r="D327" i="6"/>
  <c r="E327" i="6"/>
  <c r="D328" i="6"/>
  <c r="E328" i="6"/>
  <c r="D329" i="6"/>
  <c r="E329" i="6"/>
  <c r="D330" i="6"/>
  <c r="E330" i="6"/>
  <c r="D331" i="6"/>
  <c r="E331" i="6"/>
  <c r="D332" i="6"/>
  <c r="E332" i="6"/>
  <c r="D333" i="6"/>
  <c r="E333" i="6"/>
  <c r="D334" i="6"/>
  <c r="E334" i="6"/>
  <c r="D335" i="6"/>
  <c r="E335" i="6"/>
  <c r="D336" i="6"/>
  <c r="E336" i="6"/>
  <c r="D337" i="6"/>
  <c r="E337" i="6"/>
  <c r="E340" i="6"/>
  <c r="D341" i="6"/>
  <c r="E341" i="6"/>
  <c r="D342" i="6"/>
  <c r="E342" i="6"/>
  <c r="D343" i="6"/>
  <c r="D344" i="6"/>
  <c r="E344" i="6"/>
  <c r="D345" i="6"/>
  <c r="E345" i="6"/>
  <c r="D346" i="6"/>
  <c r="E346" i="6"/>
  <c r="D347" i="6"/>
  <c r="E347" i="6"/>
  <c r="D349" i="6"/>
  <c r="E349" i="6"/>
  <c r="D350" i="6"/>
  <c r="E350" i="6"/>
  <c r="D351" i="6"/>
  <c r="E351" i="6"/>
  <c r="D353" i="6"/>
  <c r="E353" i="6"/>
  <c r="D354" i="6"/>
  <c r="E354" i="6"/>
  <c r="D356" i="6"/>
  <c r="E356" i="6"/>
  <c r="D357" i="6"/>
  <c r="E357" i="6"/>
  <c r="D358" i="6"/>
  <c r="E358" i="6"/>
  <c r="D359" i="6"/>
  <c r="E359" i="6"/>
  <c r="D361" i="6"/>
  <c r="E361" i="6"/>
  <c r="D362" i="6"/>
  <c r="E362" i="6"/>
  <c r="D364" i="6"/>
  <c r="E364" i="6"/>
  <c r="D365" i="6"/>
  <c r="E365" i="6"/>
  <c r="D367" i="6"/>
  <c r="E367" i="6"/>
  <c r="D368" i="6"/>
  <c r="E368" i="6"/>
  <c r="D369" i="6"/>
  <c r="E369" i="6"/>
  <c r="D370" i="6"/>
  <c r="E370" i="6"/>
  <c r="D372" i="6"/>
  <c r="E372" i="6"/>
  <c r="D373" i="6"/>
  <c r="E373" i="6"/>
  <c r="D375" i="6"/>
  <c r="D376" i="6"/>
  <c r="E376" i="6"/>
  <c r="D377" i="6"/>
  <c r="E377" i="6"/>
  <c r="D379" i="6"/>
  <c r="E379" i="6"/>
  <c r="D380" i="6"/>
  <c r="E380" i="6"/>
  <c r="D382" i="6"/>
  <c r="E382" i="6"/>
  <c r="D383" i="6"/>
  <c r="E383" i="6"/>
  <c r="D384" i="6"/>
  <c r="E384" i="6"/>
  <c r="D385" i="6"/>
  <c r="E385" i="6"/>
  <c r="D386" i="6"/>
  <c r="E386" i="6"/>
  <c r="D387" i="6"/>
  <c r="E387" i="6"/>
  <c r="D388" i="6"/>
  <c r="D389" i="6"/>
  <c r="E389" i="6"/>
  <c r="D390" i="6"/>
  <c r="E390" i="6"/>
  <c r="E393" i="6"/>
  <c r="D394" i="6"/>
  <c r="E394" i="6"/>
  <c r="D395" i="6"/>
  <c r="E395" i="6"/>
  <c r="D400" i="6"/>
  <c r="D401" i="6"/>
  <c r="E401" i="6"/>
  <c r="D402" i="6"/>
  <c r="E402" i="6"/>
  <c r="D403" i="6"/>
  <c r="E403" i="6"/>
  <c r="D404" i="6"/>
  <c r="E404" i="6"/>
  <c r="D405" i="6"/>
  <c r="E405" i="6"/>
  <c r="D407" i="6"/>
  <c r="E407" i="6"/>
  <c r="D408" i="6"/>
  <c r="E408" i="6"/>
  <c r="D409" i="6"/>
  <c r="E409" i="6"/>
  <c r="D410" i="6"/>
  <c r="E410" i="6"/>
  <c r="D411" i="6"/>
  <c r="E411" i="6"/>
  <c r="D412" i="6"/>
  <c r="E412" i="6"/>
  <c r="D414" i="6"/>
  <c r="E414" i="6"/>
  <c r="D415" i="6"/>
  <c r="E415" i="6"/>
  <c r="D416" i="6"/>
  <c r="E416" i="6"/>
  <c r="D417" i="6"/>
  <c r="E417" i="6"/>
  <c r="D418" i="6"/>
  <c r="E418" i="6"/>
  <c r="D419" i="6"/>
  <c r="E419" i="6"/>
  <c r="D421" i="6"/>
  <c r="E421" i="6"/>
  <c r="D422" i="6"/>
  <c r="E422" i="6"/>
  <c r="D423" i="6"/>
  <c r="E423" i="6"/>
  <c r="D425" i="6"/>
  <c r="E425" i="6"/>
  <c r="D426" i="6"/>
  <c r="E426" i="6"/>
  <c r="D427" i="6"/>
  <c r="E427" i="6"/>
  <c r="D429" i="6"/>
  <c r="D430" i="6"/>
  <c r="D431" i="6"/>
  <c r="E431" i="6"/>
  <c r="D433" i="6"/>
  <c r="E433" i="6"/>
  <c r="D434" i="6"/>
  <c r="E434" i="6"/>
  <c r="E437" i="6"/>
  <c r="D443" i="6"/>
  <c r="E443" i="6"/>
  <c r="D444" i="6"/>
  <c r="E444" i="6"/>
  <c r="D445" i="6"/>
  <c r="E445" i="6"/>
  <c r="D446" i="6"/>
  <c r="E446" i="6"/>
  <c r="D447" i="6"/>
  <c r="E447" i="6"/>
  <c r="D450" i="6"/>
  <c r="E450" i="6"/>
  <c r="D451" i="6"/>
  <c r="D452" i="6"/>
  <c r="E452" i="6"/>
  <c r="D453" i="6"/>
  <c r="E453" i="6"/>
  <c r="D454" i="6"/>
  <c r="E454" i="6"/>
  <c r="D455" i="6"/>
  <c r="E455" i="6"/>
  <c r="D456" i="6"/>
  <c r="E456" i="6"/>
  <c r="D457" i="6"/>
  <c r="E457" i="6"/>
  <c r="D458" i="6"/>
  <c r="E458" i="6"/>
  <c r="D459" i="6"/>
  <c r="E459" i="6"/>
  <c r="D461" i="6"/>
  <c r="E461" i="6"/>
  <c r="D462" i="6"/>
  <c r="E462" i="6"/>
  <c r="D463" i="6"/>
  <c r="E463" i="6"/>
  <c r="D465" i="6"/>
  <c r="E465" i="6"/>
  <c r="D466" i="6"/>
  <c r="E466" i="6"/>
  <c r="D467" i="6"/>
  <c r="E467" i="6"/>
  <c r="D469" i="6"/>
  <c r="E469" i="6"/>
  <c r="D470" i="6"/>
  <c r="E470" i="6"/>
  <c r="D471" i="6"/>
  <c r="E471" i="6"/>
  <c r="D472" i="6"/>
  <c r="E472" i="6"/>
  <c r="D475" i="6"/>
  <c r="D476" i="6"/>
  <c r="E476" i="6"/>
  <c r="D477" i="6"/>
  <c r="E477" i="6"/>
  <c r="D478" i="6"/>
  <c r="E478" i="6"/>
  <c r="D479" i="6"/>
  <c r="E479" i="6"/>
  <c r="D480" i="6"/>
  <c r="E480" i="6"/>
  <c r="D482" i="6"/>
  <c r="E482" i="6"/>
  <c r="D483" i="6"/>
  <c r="E483" i="6"/>
  <c r="D486" i="6"/>
  <c r="E486" i="6"/>
  <c r="D487" i="6"/>
  <c r="E487" i="6"/>
  <c r="D488" i="6"/>
  <c r="E488" i="6"/>
  <c r="D489" i="6"/>
  <c r="E489" i="6"/>
  <c r="D490" i="6"/>
  <c r="E490" i="6"/>
  <c r="D491" i="6"/>
  <c r="E491" i="6"/>
  <c r="D492" i="6"/>
  <c r="E492" i="6"/>
  <c r="D493" i="6"/>
  <c r="E493" i="6"/>
  <c r="D494" i="6"/>
  <c r="E494" i="6"/>
  <c r="D495" i="6"/>
  <c r="E495" i="6"/>
  <c r="D496" i="6"/>
  <c r="E496" i="6"/>
  <c r="D497" i="6"/>
  <c r="E497" i="6"/>
  <c r="D498" i="6"/>
  <c r="E498" i="6"/>
  <c r="D499" i="6"/>
  <c r="E499" i="6"/>
  <c r="D500" i="6"/>
  <c r="E500" i="6"/>
  <c r="D501" i="6"/>
  <c r="E501" i="6"/>
  <c r="D502" i="6"/>
  <c r="E502" i="6"/>
  <c r="D503" i="6"/>
  <c r="E503" i="6"/>
  <c r="D504" i="6"/>
  <c r="E504" i="6"/>
  <c r="D505" i="6"/>
  <c r="E505" i="6"/>
  <c r="D506" i="6"/>
  <c r="E506" i="6"/>
  <c r="D507" i="6"/>
  <c r="E507" i="6"/>
  <c r="D509" i="6"/>
  <c r="E509" i="6"/>
  <c r="D511" i="6"/>
  <c r="D512" i="6"/>
  <c r="D513" i="6"/>
  <c r="D514" i="6"/>
  <c r="D515" i="6"/>
  <c r="D516" i="6"/>
  <c r="D517" i="6"/>
  <c r="E517" i="6"/>
  <c r="D518" i="6"/>
  <c r="E518" i="6"/>
  <c r="D519" i="6"/>
  <c r="E519" i="6"/>
  <c r="D520" i="6"/>
  <c r="D521" i="6"/>
  <c r="D522" i="6"/>
  <c r="E522" i="6"/>
  <c r="D523" i="6"/>
  <c r="D524" i="6"/>
  <c r="E524" i="6"/>
  <c r="D525" i="6"/>
  <c r="E525" i="6"/>
  <c r="D526" i="6"/>
  <c r="E526" i="6"/>
  <c r="D527" i="6"/>
  <c r="E527" i="6"/>
  <c r="D529" i="6"/>
  <c r="E529" i="6"/>
  <c r="D530" i="6"/>
  <c r="E530" i="6"/>
  <c r="D531" i="6"/>
  <c r="E531" i="6"/>
  <c r="D532" i="6"/>
  <c r="E532" i="6"/>
  <c r="D534" i="6"/>
  <c r="E534" i="6"/>
  <c r="D535" i="6"/>
  <c r="E535" i="6"/>
  <c r="D536" i="6"/>
  <c r="E536" i="6"/>
  <c r="D537" i="6"/>
  <c r="E537" i="6"/>
  <c r="D538" i="6"/>
  <c r="E538" i="6"/>
  <c r="D539" i="6"/>
  <c r="E539" i="6"/>
  <c r="D540" i="6"/>
  <c r="E540" i="6"/>
  <c r="D541" i="6"/>
  <c r="E541" i="6"/>
  <c r="D542" i="6"/>
  <c r="E542" i="6"/>
  <c r="D543" i="6"/>
  <c r="E543" i="6"/>
  <c r="D544" i="6"/>
  <c r="E544" i="6"/>
  <c r="D546" i="6"/>
  <c r="E546" i="6"/>
  <c r="D547" i="6"/>
  <c r="E547" i="6"/>
  <c r="D548" i="6"/>
  <c r="E548" i="6"/>
  <c r="D549" i="6"/>
  <c r="E549" i="6"/>
  <c r="D550" i="6"/>
  <c r="E550" i="6"/>
  <c r="D551" i="6"/>
  <c r="E551" i="6"/>
  <c r="D552" i="6"/>
  <c r="E552" i="6"/>
  <c r="D553" i="6"/>
  <c r="E553" i="6"/>
  <c r="D557" i="6"/>
  <c r="D558" i="6"/>
  <c r="E558" i="6"/>
  <c r="D559" i="6"/>
  <c r="E559" i="6"/>
  <c r="D560" i="6"/>
  <c r="E560" i="6"/>
  <c r="D561" i="6"/>
  <c r="E561" i="6"/>
  <c r="D562" i="6"/>
  <c r="E562" i="6"/>
  <c r="D563" i="6"/>
  <c r="E563" i="6"/>
  <c r="D564" i="6"/>
  <c r="E564" i="6"/>
  <c r="D565" i="6"/>
  <c r="E565" i="6"/>
  <c r="D568" i="6"/>
  <c r="E568" i="6"/>
  <c r="D570" i="6"/>
  <c r="E570" i="6"/>
  <c r="D571" i="6"/>
  <c r="E571" i="6"/>
  <c r="D572" i="6"/>
  <c r="E572" i="6"/>
  <c r="D573" i="6"/>
  <c r="E573" i="6"/>
  <c r="D574" i="6"/>
  <c r="E574" i="6"/>
  <c r="D575" i="6"/>
  <c r="E575" i="6"/>
  <c r="D576" i="6"/>
  <c r="E576" i="6"/>
  <c r="D577" i="6"/>
  <c r="E577" i="6"/>
  <c r="D579" i="6"/>
  <c r="E579" i="6"/>
  <c r="D580" i="6"/>
  <c r="E580" i="6"/>
  <c r="D581" i="6"/>
  <c r="E581" i="6"/>
  <c r="D582" i="6"/>
  <c r="E582" i="6"/>
  <c r="D583" i="6"/>
  <c r="E583" i="6"/>
  <c r="D584" i="6"/>
  <c r="E584" i="6"/>
  <c r="D585" i="6"/>
  <c r="E585" i="6"/>
  <c r="D587" i="6"/>
  <c r="E587" i="6"/>
  <c r="D588" i="6"/>
  <c r="E588" i="6"/>
  <c r="D589" i="6"/>
  <c r="E589" i="6"/>
  <c r="D590" i="6"/>
  <c r="E590" i="6"/>
  <c r="D591" i="6"/>
  <c r="E591" i="6"/>
  <c r="D592" i="6"/>
  <c r="E592" i="6"/>
  <c r="D593" i="6"/>
  <c r="E593" i="6"/>
  <c r="D594" i="6"/>
  <c r="E594" i="6"/>
  <c r="D595" i="6"/>
  <c r="E595" i="6"/>
  <c r="D596" i="6"/>
  <c r="E596" i="6"/>
  <c r="D597" i="6"/>
  <c r="E597" i="6"/>
  <c r="D598" i="6"/>
  <c r="E598" i="6"/>
  <c r="D599" i="6"/>
  <c r="E599" i="6"/>
  <c r="D600" i="6"/>
  <c r="E600" i="6"/>
</calcChain>
</file>

<file path=xl/sharedStrings.xml><?xml version="1.0" encoding="utf-8"?>
<sst xmlns="http://schemas.openxmlformats.org/spreadsheetml/2006/main" count="27" uniqueCount="8">
  <si>
    <t>FinELib</t>
  </si>
  <si>
    <t>www</t>
  </si>
  <si>
    <t>Suomi</t>
  </si>
  <si>
    <t>Svenska</t>
  </si>
  <si>
    <t>Kielivalinta</t>
  </si>
  <si>
    <t>Huom: Tiedosto toimii oikein vain, jos kielivalinta ja KITT2:n hakukieli ovat samoja - Obs: Filen fungerar rätt endast om språkval och KITT2 sökspråk är samma</t>
  </si>
  <si>
    <t>Valitse kieli  / Välj språket</t>
  </si>
  <si>
    <t>Tämä taulu on vapaasti käytettävissäsi kuten haluat - Du kan fritt använda denna tabell som Du vill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</si>
</sst>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_ ;[Red]\-#,##0\ "/>
    <numFmt numFmtId="165" formatCode="#,##0.0_ ;[Red]\-#,##0.0\ "/>
    <numFmt numFmtId="166" formatCode="0.0\ %"/>
    <numFmt numFmtId="167" formatCode="#,##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gradientFill degree="180">
        <stop position="0">
          <color rgb="FFFFFF00"/>
        </stop>
        <stop position="1">
          <color theme="4"/>
        </stop>
      </gradientFill>
    </fill>
    <fill>
      <gradientFill>
        <stop position="0">
          <color theme="0"/>
        </stop>
        <stop position="1">
          <color theme="4"/>
        </stop>
      </gradientFill>
    </fill>
    <fill>
      <gradientFill>
        <stop position="0">
          <color theme="4"/>
        </stop>
        <stop position="1">
          <color rgb="FFFFFF00"/>
        </stop>
      </gradientFill>
    </fill>
  </fills>
  <borders count="27">
    <border>
      <left/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rgb="FFFF0000"/>
      </right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0000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91">
    <xf numFmtId="0" fontId="0" fillId="0" borderId="0" xfId="0"/>
    <xf numFmtId="165" fontId="2" fillId="2" borderId="0" xfId="0" applyNumberFormat="1" applyFont="1" applyFill="1" applyProtection="1">
      <protection locked="0"/>
    </xf>
    <xf numFmtId="0" fontId="2" fillId="3" borderId="1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2" fillId="6" borderId="4" xfId="0" applyFont="1" applyFill="1" applyBorder="1" applyProtection="1">
      <protection locked="0"/>
    </xf>
    <xf numFmtId="0" fontId="2" fillId="7" borderId="4" xfId="0" applyFont="1" applyFill="1" applyBorder="1" applyProtection="1">
      <protection locked="0"/>
    </xf>
    <xf numFmtId="0" fontId="2" fillId="2" borderId="4" xfId="0" applyFont="1" applyFill="1" applyBorder="1" applyProtection="1">
      <protection locked="0"/>
    </xf>
    <xf numFmtId="0" fontId="2" fillId="3" borderId="4" xfId="0" applyFont="1" applyFill="1" applyBorder="1" applyProtection="1">
      <protection locked="0"/>
    </xf>
    <xf numFmtId="0" fontId="3" fillId="2" borderId="4" xfId="0" applyFont="1" applyFill="1" applyBorder="1" applyProtection="1">
      <protection locked="0"/>
    </xf>
    <xf numFmtId="0" fontId="3" fillId="6" borderId="4" xfId="0" applyFont="1" applyFill="1" applyBorder="1" applyProtection="1">
      <protection locked="0"/>
    </xf>
    <xf numFmtId="0" fontId="2" fillId="2" borderId="6" xfId="0" applyFont="1" applyFill="1" applyBorder="1" applyProtection="1">
      <protection locked="0"/>
    </xf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hidden="1"/>
    </xf>
    <xf numFmtId="165" fontId="2" fillId="2" borderId="0" xfId="0" applyNumberFormat="1" applyFont="1" applyFill="1" applyProtection="1">
      <protection hidden="1"/>
    </xf>
    <xf numFmtId="165" fontId="2" fillId="2" borderId="0" xfId="0" applyNumberFormat="1" applyFont="1" applyFill="1" applyBorder="1" applyProtection="1">
      <protection hidden="1"/>
    </xf>
    <xf numFmtId="0" fontId="2" fillId="2" borderId="0" xfId="0" applyFont="1" applyFill="1" applyProtection="1">
      <protection hidden="1"/>
    </xf>
    <xf numFmtId="0" fontId="3" fillId="3" borderId="0" xfId="0" applyFont="1" applyFill="1" applyAlignment="1" applyProtection="1">
      <alignment horizontal="center" vertical="center" wrapText="1"/>
      <protection hidden="1"/>
    </xf>
    <xf numFmtId="165" fontId="2" fillId="4" borderId="0" xfId="0" applyNumberFormat="1" applyFont="1" applyFill="1" applyBorder="1" applyProtection="1">
      <protection hidden="1"/>
    </xf>
    <xf numFmtId="0" fontId="2" fillId="4" borderId="0" xfId="0" applyFont="1" applyFill="1" applyProtection="1">
      <protection hidden="1"/>
    </xf>
    <xf numFmtId="165" fontId="2" fillId="5" borderId="0" xfId="0" applyNumberFormat="1" applyFont="1" applyFill="1" applyBorder="1" applyProtection="1">
      <protection hidden="1"/>
    </xf>
    <xf numFmtId="0" fontId="2" fillId="5" borderId="0" xfId="0" applyFont="1" applyFill="1" applyProtection="1">
      <protection hidden="1"/>
    </xf>
    <xf numFmtId="164" fontId="2" fillId="6" borderId="0" xfId="0" applyNumberFormat="1" applyFont="1" applyFill="1" applyBorder="1" applyProtection="1">
      <protection hidden="1"/>
    </xf>
    <xf numFmtId="166" fontId="2" fillId="0" borderId="0" xfId="0" applyNumberFormat="1" applyFont="1" applyFill="1" applyProtection="1">
      <protection hidden="1"/>
    </xf>
    <xf numFmtId="164" fontId="2" fillId="7" borderId="0" xfId="0" applyNumberFormat="1" applyFont="1" applyFill="1" applyBorder="1" applyProtection="1">
      <protection hidden="1"/>
    </xf>
    <xf numFmtId="166" fontId="2" fillId="7" borderId="0" xfId="0" applyNumberFormat="1" applyFont="1" applyFill="1" applyProtection="1">
      <protection hidden="1"/>
    </xf>
    <xf numFmtId="164" fontId="2" fillId="5" borderId="0" xfId="0" applyNumberFormat="1" applyFont="1" applyFill="1" applyBorder="1" applyProtection="1">
      <protection hidden="1"/>
    </xf>
    <xf numFmtId="164" fontId="2" fillId="2" borderId="0" xfId="0" applyNumberFormat="1" applyFont="1" applyFill="1" applyBorder="1" applyProtection="1">
      <protection hidden="1"/>
    </xf>
    <xf numFmtId="165" fontId="2" fillId="5" borderId="0" xfId="0" applyNumberFormat="1" applyFont="1" applyFill="1" applyBorder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165" fontId="2" fillId="3" borderId="0" xfId="0" applyNumberFormat="1" applyFont="1" applyFill="1" applyBorder="1" applyProtection="1">
      <protection hidden="1"/>
    </xf>
    <xf numFmtId="0" fontId="2" fillId="3" borderId="0" xfId="0" applyFont="1" applyFill="1" applyProtection="1">
      <protection hidden="1"/>
    </xf>
    <xf numFmtId="164" fontId="3" fillId="2" borderId="0" xfId="0" applyNumberFormat="1" applyFont="1" applyFill="1" applyBorder="1" applyProtection="1">
      <protection hidden="1"/>
    </xf>
    <xf numFmtId="166" fontId="3" fillId="0" borderId="0" xfId="0" applyNumberFormat="1" applyFont="1" applyFill="1" applyProtection="1">
      <protection hidden="1"/>
    </xf>
    <xf numFmtId="164" fontId="2" fillId="6" borderId="0" xfId="0" applyNumberFormat="1" applyFont="1" applyFill="1" applyProtection="1">
      <protection hidden="1"/>
    </xf>
    <xf numFmtId="167" fontId="2" fillId="2" borderId="0" xfId="0" applyNumberFormat="1" applyFont="1" applyFill="1" applyProtection="1">
      <protection hidden="1"/>
    </xf>
    <xf numFmtId="164" fontId="2" fillId="5" borderId="0" xfId="0" applyNumberFormat="1" applyFont="1" applyFill="1" applyProtection="1">
      <protection hidden="1"/>
    </xf>
    <xf numFmtId="164" fontId="2" fillId="7" borderId="0" xfId="0" applyNumberFormat="1" applyFont="1" applyFill="1" applyProtection="1">
      <protection hidden="1"/>
    </xf>
    <xf numFmtId="164" fontId="2" fillId="2" borderId="0" xfId="0" applyNumberFormat="1" applyFont="1" applyFill="1" applyProtection="1">
      <protection hidden="1"/>
    </xf>
    <xf numFmtId="3" fontId="2" fillId="2" borderId="0" xfId="0" applyNumberFormat="1" applyFont="1" applyFill="1" applyProtection="1">
      <protection hidden="1"/>
    </xf>
    <xf numFmtId="165" fontId="2" fillId="6" borderId="0" xfId="0" applyNumberFormat="1" applyFont="1" applyFill="1" applyBorder="1" applyProtection="1">
      <protection hidden="1"/>
    </xf>
    <xf numFmtId="165" fontId="2" fillId="7" borderId="0" xfId="0" applyNumberFormat="1" applyFont="1" applyFill="1" applyBorder="1" applyProtection="1">
      <protection hidden="1"/>
    </xf>
    <xf numFmtId="166" fontId="2" fillId="2" borderId="0" xfId="0" applyNumberFormat="1" applyFont="1" applyFill="1" applyProtection="1">
      <protection hidden="1"/>
    </xf>
    <xf numFmtId="164" fontId="2" fillId="4" borderId="0" xfId="0" applyNumberFormat="1" applyFont="1" applyFill="1" applyBorder="1" applyProtection="1">
      <protection hidden="1"/>
    </xf>
    <xf numFmtId="164" fontId="2" fillId="4" borderId="0" xfId="0" applyNumberFormat="1" applyFont="1" applyFill="1" applyProtection="1">
      <protection hidden="1"/>
    </xf>
    <xf numFmtId="164" fontId="2" fillId="3" borderId="0" xfId="0" applyNumberFormat="1" applyFont="1" applyFill="1" applyBorder="1" applyProtection="1">
      <protection hidden="1"/>
    </xf>
    <xf numFmtId="164" fontId="2" fillId="3" borderId="0" xfId="0" applyNumberFormat="1" applyFont="1" applyFill="1" applyProtection="1">
      <protection hidden="1"/>
    </xf>
    <xf numFmtId="166" fontId="2" fillId="4" borderId="0" xfId="0" applyNumberFormat="1" applyFont="1" applyFill="1" applyProtection="1">
      <protection hidden="1"/>
    </xf>
    <xf numFmtId="166" fontId="2" fillId="5" borderId="0" xfId="0" applyNumberFormat="1" applyFont="1" applyFill="1" applyProtection="1">
      <protection hidden="1"/>
    </xf>
    <xf numFmtId="165" fontId="2" fillId="5" borderId="0" xfId="0" applyNumberFormat="1" applyFont="1" applyFill="1" applyProtection="1">
      <protection hidden="1"/>
    </xf>
    <xf numFmtId="165" fontId="2" fillId="3" borderId="0" xfId="0" applyNumberFormat="1" applyFont="1" applyFill="1" applyProtection="1">
      <protection hidden="1"/>
    </xf>
    <xf numFmtId="165" fontId="2" fillId="4" borderId="0" xfId="0" applyNumberFormat="1" applyFont="1" applyFill="1" applyProtection="1">
      <protection hidden="1"/>
    </xf>
    <xf numFmtId="165" fontId="2" fillId="2" borderId="0" xfId="0" applyNumberFormat="1" applyFont="1" applyFill="1" applyAlignment="1" applyProtection="1">
      <alignment horizontal="right"/>
      <protection hidden="1"/>
    </xf>
    <xf numFmtId="165" fontId="2" fillId="3" borderId="2" xfId="0" applyNumberFormat="1" applyFont="1" applyFill="1" applyBorder="1" applyAlignment="1" applyProtection="1">
      <alignment horizontal="right"/>
      <protection locked="0"/>
    </xf>
    <xf numFmtId="165" fontId="2" fillId="3" borderId="3" xfId="0" applyNumberFormat="1" applyFont="1" applyFill="1" applyBorder="1" applyAlignment="1" applyProtection="1">
      <alignment horizontal="right"/>
      <protection locked="0"/>
    </xf>
    <xf numFmtId="165" fontId="2" fillId="5" borderId="0" xfId="0" applyNumberFormat="1" applyFont="1" applyFill="1" applyBorder="1" applyAlignment="1" applyProtection="1">
      <alignment horizontal="right"/>
      <protection locked="0"/>
    </xf>
    <xf numFmtId="165" fontId="2" fillId="5" borderId="5" xfId="0" applyNumberFormat="1" applyFont="1" applyFill="1" applyBorder="1" applyAlignment="1" applyProtection="1">
      <alignment horizontal="right"/>
      <protection locked="0"/>
    </xf>
    <xf numFmtId="164" fontId="2" fillId="6" borderId="0" xfId="0" applyNumberFormat="1" applyFont="1" applyFill="1" applyBorder="1" applyAlignment="1" applyProtection="1">
      <alignment horizontal="right"/>
      <protection locked="0"/>
    </xf>
    <xf numFmtId="164" fontId="2" fillId="6" borderId="5" xfId="0" applyNumberFormat="1" applyFont="1" applyFill="1" applyBorder="1" applyAlignment="1" applyProtection="1">
      <alignment horizontal="right"/>
      <protection locked="0"/>
    </xf>
    <xf numFmtId="164" fontId="2" fillId="7" borderId="0" xfId="0" applyNumberFormat="1" applyFont="1" applyFill="1" applyBorder="1" applyAlignment="1" applyProtection="1">
      <alignment horizontal="right"/>
      <protection locked="0"/>
    </xf>
    <xf numFmtId="164" fontId="2" fillId="7" borderId="5" xfId="0" applyNumberFormat="1" applyFont="1" applyFill="1" applyBorder="1" applyAlignment="1" applyProtection="1">
      <alignment horizontal="right"/>
      <protection locked="0"/>
    </xf>
    <xf numFmtId="164" fontId="2" fillId="5" borderId="0" xfId="0" applyNumberFormat="1" applyFont="1" applyFill="1" applyBorder="1" applyAlignment="1" applyProtection="1">
      <alignment horizontal="right"/>
      <protection locked="0"/>
    </xf>
    <xf numFmtId="164" fontId="2" fillId="5" borderId="5" xfId="0" applyNumberFormat="1" applyFont="1" applyFill="1" applyBorder="1" applyAlignment="1" applyProtection="1">
      <alignment horizontal="right"/>
      <protection locked="0"/>
    </xf>
    <xf numFmtId="164" fontId="2" fillId="2" borderId="0" xfId="0" applyNumberFormat="1" applyFont="1" applyFill="1" applyBorder="1" applyAlignment="1" applyProtection="1">
      <alignment horizontal="right"/>
      <protection locked="0"/>
    </xf>
    <xf numFmtId="164" fontId="2" fillId="2" borderId="5" xfId="0" applyNumberFormat="1" applyFont="1" applyFill="1" applyBorder="1" applyAlignment="1" applyProtection="1">
      <alignment horizontal="right"/>
      <protection locked="0"/>
    </xf>
    <xf numFmtId="165" fontId="2" fillId="2" borderId="0" xfId="0" applyNumberFormat="1" applyFont="1" applyFill="1" applyBorder="1" applyAlignment="1" applyProtection="1">
      <alignment horizontal="right"/>
      <protection locked="0"/>
    </xf>
    <xf numFmtId="165" fontId="2" fillId="2" borderId="5" xfId="0" applyNumberFormat="1" applyFont="1" applyFill="1" applyBorder="1" applyAlignment="1" applyProtection="1">
      <alignment horizontal="right"/>
      <protection locked="0"/>
    </xf>
    <xf numFmtId="165" fontId="2" fillId="3" borderId="0" xfId="0" applyNumberFormat="1" applyFont="1" applyFill="1" applyBorder="1" applyAlignment="1" applyProtection="1">
      <alignment horizontal="right"/>
      <protection locked="0"/>
    </xf>
    <xf numFmtId="165" fontId="2" fillId="3" borderId="5" xfId="0" applyNumberFormat="1" applyFont="1" applyFill="1" applyBorder="1" applyAlignment="1" applyProtection="1">
      <alignment horizontal="right"/>
      <protection locked="0"/>
    </xf>
    <xf numFmtId="164" fontId="3" fillId="2" borderId="0" xfId="0" applyNumberFormat="1" applyFont="1" applyFill="1" applyBorder="1" applyAlignment="1" applyProtection="1">
      <alignment horizontal="right"/>
      <protection locked="0"/>
    </xf>
    <xf numFmtId="164" fontId="3" fillId="2" borderId="5" xfId="0" applyNumberFormat="1" applyFont="1" applyFill="1" applyBorder="1" applyAlignment="1" applyProtection="1">
      <alignment horizontal="right"/>
      <protection locked="0"/>
    </xf>
    <xf numFmtId="165" fontId="2" fillId="6" borderId="0" xfId="0" applyNumberFormat="1" applyFont="1" applyFill="1" applyBorder="1" applyAlignment="1" applyProtection="1">
      <alignment horizontal="right"/>
      <protection locked="0"/>
    </xf>
    <xf numFmtId="165" fontId="2" fillId="6" borderId="5" xfId="0" applyNumberFormat="1" applyFont="1" applyFill="1" applyBorder="1" applyAlignment="1" applyProtection="1">
      <alignment horizontal="right"/>
      <protection locked="0"/>
    </xf>
    <xf numFmtId="165" fontId="2" fillId="7" borderId="0" xfId="0" applyNumberFormat="1" applyFont="1" applyFill="1" applyBorder="1" applyAlignment="1" applyProtection="1">
      <alignment horizontal="right"/>
      <protection locked="0"/>
    </xf>
    <xf numFmtId="165" fontId="2" fillId="7" borderId="5" xfId="0" applyNumberFormat="1" applyFont="1" applyFill="1" applyBorder="1" applyAlignment="1" applyProtection="1">
      <alignment horizontal="right"/>
      <protection locked="0"/>
    </xf>
    <xf numFmtId="164" fontId="2" fillId="3" borderId="0" xfId="0" applyNumberFormat="1" applyFont="1" applyFill="1" applyBorder="1" applyAlignment="1" applyProtection="1">
      <alignment horizontal="right"/>
      <protection locked="0"/>
    </xf>
    <xf numFmtId="164" fontId="2" fillId="3" borderId="5" xfId="0" applyNumberFormat="1" applyFont="1" applyFill="1" applyBorder="1" applyAlignment="1" applyProtection="1">
      <alignment horizontal="right"/>
      <protection locked="0"/>
    </xf>
    <xf numFmtId="165" fontId="3" fillId="2" borderId="0" xfId="0" applyNumberFormat="1" applyFont="1" applyFill="1" applyBorder="1" applyAlignment="1" applyProtection="1">
      <alignment horizontal="right"/>
      <protection locked="0"/>
    </xf>
    <xf numFmtId="165" fontId="3" fillId="2" borderId="5" xfId="0" applyNumberFormat="1" applyFont="1" applyFill="1" applyBorder="1" applyAlignment="1" applyProtection="1">
      <alignment horizontal="right"/>
      <protection locked="0"/>
    </xf>
    <xf numFmtId="165" fontId="3" fillId="6" borderId="0" xfId="0" applyNumberFormat="1" applyFont="1" applyFill="1" applyBorder="1" applyAlignment="1" applyProtection="1">
      <alignment horizontal="right"/>
      <protection locked="0"/>
    </xf>
    <xf numFmtId="165" fontId="3" fillId="6" borderId="5" xfId="0" applyNumberFormat="1" applyFont="1" applyFill="1" applyBorder="1" applyAlignment="1" applyProtection="1">
      <alignment horizontal="right"/>
      <protection locked="0"/>
    </xf>
    <xf numFmtId="165" fontId="2" fillId="2" borderId="7" xfId="0" applyNumberFormat="1" applyFont="1" applyFill="1" applyBorder="1" applyAlignment="1" applyProtection="1">
      <alignment horizontal="right"/>
      <protection locked="0"/>
    </xf>
    <xf numFmtId="165" fontId="2" fillId="2" borderId="8" xfId="0" applyNumberFormat="1" applyFont="1" applyFill="1" applyBorder="1" applyAlignment="1" applyProtection="1">
      <alignment horizontal="right"/>
      <protection locked="0"/>
    </xf>
    <xf numFmtId="0" fontId="2" fillId="2" borderId="4" xfId="0" quotePrefix="1" applyFont="1" applyFill="1" applyBorder="1" applyProtection="1">
      <protection locked="0"/>
    </xf>
    <xf numFmtId="0" fontId="5" fillId="2" borderId="0" xfId="0" applyFont="1" applyFill="1" applyProtection="1">
      <protection hidden="1"/>
    </xf>
    <xf numFmtId="0" fontId="4" fillId="8" borderId="0" xfId="0" applyFont="1" applyFill="1" applyProtection="1"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7" fillId="8" borderId="0" xfId="0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right"/>
      <protection hidden="1"/>
    </xf>
    <xf numFmtId="165" fontId="2" fillId="2" borderId="0" xfId="0" applyNumberFormat="1" applyFont="1" applyFill="1" applyBorder="1" applyAlignment="1" applyProtection="1">
      <alignment horizontal="right"/>
      <protection hidden="1"/>
    </xf>
    <xf numFmtId="166" fontId="2" fillId="0" borderId="0" xfId="0" applyNumberFormat="1" applyFont="1" applyFill="1" applyAlignment="1" applyProtection="1">
      <alignment horizontal="right"/>
      <protection hidden="1"/>
    </xf>
    <xf numFmtId="167" fontId="2" fillId="2" borderId="0" xfId="0" applyNumberFormat="1" applyFont="1" applyFill="1" applyAlignment="1" applyProtection="1">
      <alignment horizontal="right"/>
      <protection hidden="1"/>
    </xf>
    <xf numFmtId="164" fontId="2" fillId="2" borderId="0" xfId="0" applyNumberFormat="1" applyFont="1" applyFill="1" applyAlignment="1" applyProtection="1">
      <alignment horizontal="right"/>
      <protection hidden="1"/>
    </xf>
    <xf numFmtId="164" fontId="2" fillId="2" borderId="0" xfId="0" applyNumberFormat="1" applyFont="1" applyFill="1" applyBorder="1" applyAlignment="1" applyProtection="1">
      <alignment horizontal="right"/>
      <protection hidden="1"/>
    </xf>
    <xf numFmtId="0" fontId="3" fillId="2" borderId="0" xfId="0" applyFont="1" applyFill="1" applyAlignment="1" applyProtection="1">
      <alignment wrapText="1"/>
      <protection hidden="1"/>
    </xf>
    <xf numFmtId="3" fontId="3" fillId="2" borderId="0" xfId="0" applyNumberFormat="1" applyFont="1" applyFill="1" applyProtection="1">
      <protection hidden="1"/>
    </xf>
    <xf numFmtId="164" fontId="3" fillId="2" borderId="0" xfId="0" applyNumberFormat="1" applyFont="1" applyFill="1" applyProtection="1">
      <protection hidden="1"/>
    </xf>
    <xf numFmtId="0" fontId="4" fillId="2" borderId="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165" fontId="2" fillId="4" borderId="0" xfId="0" applyNumberFormat="1" applyFont="1" applyFill="1" applyBorder="1" applyAlignment="1" applyProtection="1">
      <alignment horizontal="left"/>
      <protection locked="0"/>
    </xf>
    <xf numFmtId="165" fontId="2" fillId="4" borderId="5" xfId="0" applyNumberFormat="1" applyFont="1" applyFill="1" applyBorder="1" applyAlignment="1" applyProtection="1">
      <alignment horizontal="left"/>
      <protection locked="0"/>
    </xf>
    <xf numFmtId="164" fontId="2" fillId="4" borderId="0" xfId="0" applyNumberFormat="1" applyFont="1" applyFill="1" applyBorder="1" applyAlignment="1" applyProtection="1">
      <alignment horizontal="left"/>
      <protection locked="0"/>
    </xf>
    <xf numFmtId="164" fontId="2" fillId="4" borderId="5" xfId="0" applyNumberFormat="1" applyFont="1" applyFill="1" applyBorder="1" applyAlignment="1" applyProtection="1">
      <alignment horizontal="left"/>
      <protection locked="0"/>
    </xf>
    <xf numFmtId="165" fontId="2" fillId="3" borderId="0" xfId="0" applyNumberFormat="1" applyFont="1" applyFill="1" applyBorder="1" applyAlignment="1" applyProtection="1">
      <alignment horizontal="left"/>
      <protection locked="0"/>
    </xf>
    <xf numFmtId="165" fontId="2" fillId="3" borderId="5" xfId="0" applyNumberFormat="1" applyFont="1" applyFill="1" applyBorder="1" applyAlignment="1" applyProtection="1">
      <alignment horizontal="left"/>
      <protection locked="0"/>
    </xf>
    <xf numFmtId="0" fontId="7" fillId="8" borderId="0" xfId="0" applyFont="1" applyFill="1" applyAlignment="1" applyProtection="1">
      <alignment horizontal="right" vertical="top"/>
      <protection hidden="1"/>
    </xf>
    <xf numFmtId="0" fontId="8" fillId="2" borderId="0" xfId="0" applyFont="1" applyFill="1" applyAlignment="1" applyProtection="1">
      <alignment vertical="center"/>
      <protection hidden="1"/>
    </xf>
    <xf numFmtId="165" fontId="5" fillId="8" borderId="0" xfId="0" applyNumberFormat="1" applyFont="1" applyFill="1" applyAlignment="1" applyProtection="1">
      <alignment horizontal="right"/>
      <protection hidden="1"/>
    </xf>
    <xf numFmtId="0" fontId="5" fillId="8" borderId="0" xfId="0" applyFont="1" applyFill="1" applyProtection="1">
      <protection hidden="1"/>
    </xf>
    <xf numFmtId="0" fontId="1" fillId="0" borderId="9" xfId="0" applyFont="1" applyBorder="1" applyAlignment="1" applyProtection="1">
      <protection hidden="1"/>
    </xf>
    <xf numFmtId="0" fontId="0" fillId="0" borderId="9" xfId="0" applyFont="1" applyBorder="1" applyAlignment="1" applyProtection="1">
      <protection hidden="1"/>
    </xf>
    <xf numFmtId="0" fontId="0" fillId="0" borderId="9" xfId="0" applyFont="1" applyBorder="1" applyAlignment="1" applyProtection="1">
      <alignment horizontal="right"/>
      <protection hidden="1"/>
    </xf>
    <xf numFmtId="0" fontId="0" fillId="0" borderId="9" xfId="0" applyBorder="1" applyAlignment="1" applyProtection="1">
      <alignment wrapText="1"/>
      <protection hidden="1"/>
    </xf>
    <xf numFmtId="0" fontId="0" fillId="0" borderId="9" xfId="0" quotePrefix="1" applyFont="1" applyBorder="1" applyAlignment="1" applyProtection="1">
      <protection hidden="1"/>
    </xf>
    <xf numFmtId="0" fontId="0" fillId="0" borderId="9" xfId="0" applyFont="1" applyFill="1" applyBorder="1" applyAlignment="1" applyProtection="1">
      <protection hidden="1"/>
    </xf>
    <xf numFmtId="0" fontId="10" fillId="0" borderId="9" xfId="0" applyFont="1" applyBorder="1" applyAlignment="1" applyProtection="1">
      <protection hidden="1"/>
    </xf>
    <xf numFmtId="0" fontId="11" fillId="2" borderId="0" xfId="0" applyFont="1" applyFill="1" applyProtection="1">
      <protection locked="0"/>
    </xf>
    <xf numFmtId="0" fontId="0" fillId="0" borderId="11" xfId="0" applyFont="1" applyBorder="1" applyAlignment="1" applyProtection="1">
      <protection hidden="1"/>
    </xf>
    <xf numFmtId="0" fontId="9" fillId="10" borderId="12" xfId="0" applyFont="1" applyFill="1" applyBorder="1" applyAlignment="1" applyProtection="1">
      <protection hidden="1"/>
    </xf>
    <xf numFmtId="0" fontId="10" fillId="9" borderId="12" xfId="0" applyFont="1" applyFill="1" applyBorder="1" applyAlignment="1" applyProtection="1">
      <protection hidden="1"/>
    </xf>
    <xf numFmtId="165" fontId="10" fillId="8" borderId="13" xfId="0" quotePrefix="1" applyNumberFormat="1" applyFont="1" applyFill="1" applyBorder="1" applyAlignment="1" applyProtection="1">
      <alignment horizontal="right"/>
      <protection hidden="1"/>
    </xf>
    <xf numFmtId="0" fontId="2" fillId="5" borderId="0" xfId="0" applyNumberFormat="1" applyFont="1" applyFill="1" applyBorder="1" applyAlignment="1" applyProtection="1">
      <alignment horizontal="center"/>
      <protection locked="0"/>
    </xf>
    <xf numFmtId="0" fontId="2" fillId="5" borderId="5" xfId="0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5" borderId="0" xfId="0" applyFont="1" applyFill="1" applyBorder="1" applyProtection="1">
      <protection hidden="1"/>
    </xf>
    <xf numFmtId="0" fontId="2" fillId="6" borderId="0" xfId="0" applyFont="1" applyFill="1" applyBorder="1" applyProtection="1">
      <protection hidden="1"/>
    </xf>
    <xf numFmtId="0" fontId="2" fillId="7" borderId="0" xfId="0" applyFont="1" applyFill="1" applyBorder="1" applyProtection="1">
      <protection hidden="1"/>
    </xf>
    <xf numFmtId="0" fontId="2" fillId="3" borderId="0" xfId="0" applyFont="1" applyFill="1" applyBorder="1" applyProtection="1">
      <protection hidden="1"/>
    </xf>
    <xf numFmtId="165" fontId="2" fillId="5" borderId="0" xfId="0" applyNumberFormat="1" applyFont="1" applyFill="1" applyBorder="1" applyAlignment="1" applyProtection="1">
      <alignment horizontal="right"/>
      <protection hidden="1"/>
    </xf>
    <xf numFmtId="0" fontId="3" fillId="2" borderId="0" xfId="0" applyFont="1" applyFill="1" applyBorder="1" applyProtection="1">
      <protection hidden="1"/>
    </xf>
    <xf numFmtId="164" fontId="2" fillId="7" borderId="0" xfId="0" applyNumberFormat="1" applyFont="1" applyFill="1" applyBorder="1" applyAlignment="1" applyProtection="1">
      <alignment horizontal="right"/>
      <protection hidden="1"/>
    </xf>
    <xf numFmtId="0" fontId="2" fillId="2" borderId="0" xfId="0" quotePrefix="1" applyFont="1" applyFill="1" applyBorder="1" applyProtection="1">
      <protection hidden="1"/>
    </xf>
    <xf numFmtId="164" fontId="2" fillId="4" borderId="0" xfId="0" applyNumberFormat="1" applyFont="1" applyFill="1" applyBorder="1" applyAlignment="1" applyProtection="1">
      <alignment horizontal="right"/>
      <protection hidden="1"/>
    </xf>
    <xf numFmtId="164" fontId="2" fillId="6" borderId="0" xfId="0" applyNumberFormat="1" applyFont="1" applyFill="1" applyBorder="1" applyAlignment="1" applyProtection="1">
      <alignment horizontal="right"/>
      <protection hidden="1"/>
    </xf>
    <xf numFmtId="0" fontId="3" fillId="6" borderId="0" xfId="0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right"/>
      <protection locked="0"/>
    </xf>
    <xf numFmtId="0" fontId="10" fillId="9" borderId="10" xfId="0" applyFont="1" applyFill="1" applyBorder="1" applyAlignment="1" applyProtection="1">
      <alignment horizontal="center"/>
      <protection locked="0" hidden="1"/>
    </xf>
    <xf numFmtId="0" fontId="10" fillId="0" borderId="14" xfId="0" applyFont="1" applyBorder="1" applyAlignment="1" applyProtection="1">
      <protection hidden="1"/>
    </xf>
    <xf numFmtId="0" fontId="10" fillId="0" borderId="11" xfId="0" applyFont="1" applyBorder="1" applyAlignment="1" applyProtection="1">
      <protection hidden="1"/>
    </xf>
    <xf numFmtId="166" fontId="2" fillId="7" borderId="0" xfId="0" applyNumberFormat="1" applyFont="1" applyFill="1" applyBorder="1" applyProtection="1">
      <protection hidden="1"/>
    </xf>
    <xf numFmtId="164" fontId="2" fillId="5" borderId="0" xfId="0" applyNumberFormat="1" applyFont="1" applyFill="1" applyBorder="1" applyAlignment="1" applyProtection="1">
      <alignment horizontal="right"/>
      <protection hidden="1"/>
    </xf>
    <xf numFmtId="0" fontId="0" fillId="0" borderId="9" xfId="0" applyBorder="1" applyAlignment="1" applyProtection="1">
      <alignment vertical="top" wrapText="1"/>
      <protection hidden="1"/>
    </xf>
    <xf numFmtId="0" fontId="0" fillId="0" borderId="9" xfId="0" applyBorder="1" applyAlignment="1" applyProtection="1">
      <alignment wrapText="1"/>
      <protection hidden="1"/>
    </xf>
    <xf numFmtId="0" fontId="1" fillId="0" borderId="9" xfId="0" applyFont="1" applyBorder="1" applyAlignment="1" applyProtection="1">
      <alignment horizontal="right"/>
      <protection hidden="1"/>
    </xf>
    <xf numFmtId="165" fontId="2" fillId="2" borderId="0" xfId="0" applyNumberFormat="1" applyFont="1" applyFill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>
      <alignment vertical="center" wrapText="1"/>
    </xf>
    <xf numFmtId="164" fontId="3" fillId="2" borderId="0" xfId="0" applyNumberFormat="1" applyFont="1" applyFill="1" applyBorder="1" applyAlignment="1" applyProtection="1">
      <alignment horizontal="right"/>
      <protection hidden="1"/>
    </xf>
    <xf numFmtId="166" fontId="3" fillId="0" borderId="0" xfId="0" applyNumberFormat="1" applyFont="1" applyFill="1" applyAlignment="1" applyProtection="1">
      <alignment horizontal="right"/>
      <protection hidden="1"/>
    </xf>
    <xf numFmtId="0" fontId="12" fillId="0" borderId="0" xfId="0" applyFont="1" applyFill="1" applyAlignment="1" applyProtection="1">
      <protection hidden="1"/>
    </xf>
    <xf numFmtId="0" fontId="13" fillId="0" borderId="0" xfId="0" applyFont="1" applyFill="1" applyAlignment="1" applyProtection="1">
      <protection hidden="1"/>
    </xf>
    <xf numFmtId="0" fontId="0" fillId="0" borderId="18" xfId="0" applyFont="1" applyBorder="1" applyAlignment="1" applyProtection="1">
      <alignment vertical="center" wrapText="1"/>
      <protection hidden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10" fillId="11" borderId="15" xfId="0" applyFont="1" applyFill="1" applyBorder="1" applyAlignment="1" applyProtection="1">
      <protection hidden="1"/>
    </xf>
    <xf numFmtId="0" fontId="0" fillId="11" borderId="16" xfId="0" applyFill="1" applyBorder="1" applyAlignment="1"/>
    <xf numFmtId="0" fontId="0" fillId="11" borderId="17" xfId="0" applyFill="1" applyBorder="1" applyAlignment="1"/>
    <xf numFmtId="0" fontId="0" fillId="0" borderId="9" xfId="0" applyFont="1" applyBorder="1" applyAlignment="1" applyProtection="1">
      <alignment vertical="top" wrapText="1"/>
      <protection hidden="1"/>
    </xf>
    <xf numFmtId="0" fontId="0" fillId="0" borderId="9" xfId="0" applyBorder="1" applyAlignment="1" applyProtection="1">
      <alignment vertical="top" wrapText="1"/>
      <protection hidden="1"/>
    </xf>
    <xf numFmtId="0" fontId="0" fillId="0" borderId="9" xfId="0" applyFont="1" applyBorder="1" applyAlignment="1" applyProtection="1">
      <alignment vertical="center" wrapText="1"/>
      <protection hidden="1"/>
    </xf>
    <xf numFmtId="0" fontId="0" fillId="0" borderId="9" xfId="0" applyBorder="1" applyAlignment="1" applyProtection="1">
      <alignment vertical="center" wrapText="1"/>
      <protection hidden="1"/>
    </xf>
    <xf numFmtId="0" fontId="0" fillId="0" borderId="9" xfId="0" applyFont="1" applyBorder="1" applyAlignment="1" applyProtection="1">
      <alignment wrapText="1"/>
      <protection hidden="1"/>
    </xf>
    <xf numFmtId="0" fontId="0" fillId="0" borderId="9" xfId="0" applyBorder="1" applyAlignment="1" applyProtection="1">
      <alignment wrapText="1"/>
      <protection hidden="1"/>
    </xf>
    <xf numFmtId="0" fontId="0" fillId="0" borderId="9" xfId="0" applyFont="1" applyFill="1" applyBorder="1" applyAlignment="1" applyProtection="1">
      <alignment vertical="top" wrapText="1"/>
      <protection hidden="1"/>
    </xf>
    <xf numFmtId="0" fontId="0" fillId="0" borderId="18" xfId="0" applyFont="1" applyBorder="1" applyAlignment="1" applyProtection="1">
      <alignment vertical="top" wrapText="1"/>
      <protection hidden="1"/>
    </xf>
    <xf numFmtId="0" fontId="0" fillId="0" borderId="19" xfId="0" applyBorder="1" applyAlignment="1" applyProtection="1">
      <alignment vertical="top" wrapText="1"/>
      <protection hidden="1"/>
    </xf>
    <xf numFmtId="0" fontId="0" fillId="0" borderId="20" xfId="0" applyBorder="1" applyAlignment="1" applyProtection="1">
      <alignment vertical="top" wrapText="1"/>
      <protection hidden="1"/>
    </xf>
    <xf numFmtId="0" fontId="0" fillId="0" borderId="21" xfId="0" applyBorder="1" applyAlignment="1" applyProtection="1">
      <alignment vertical="top" wrapText="1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0" fillId="0" borderId="22" xfId="0" applyBorder="1" applyAlignment="1" applyProtection="1">
      <alignment vertical="top" wrapText="1"/>
      <protection hidden="1"/>
    </xf>
    <xf numFmtId="0" fontId="0" fillId="0" borderId="23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0" fillId="0" borderId="18" xfId="0" applyFont="1" applyBorder="1" applyAlignment="1" applyProtection="1">
      <alignment wrapText="1"/>
      <protection hidden="1"/>
    </xf>
    <xf numFmtId="0" fontId="0" fillId="0" borderId="19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18" xfId="0" applyFont="1" applyFill="1" applyBorder="1" applyAlignment="1" applyProtection="1">
      <alignment vertical="top" wrapText="1"/>
      <protection hidden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2" xfId="0" applyBorder="1" applyAlignment="1">
      <alignment vertical="top" wrapText="1"/>
    </xf>
    <xf numFmtId="0" fontId="1" fillId="0" borderId="26" xfId="0" applyFont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right" vertical="center"/>
    </xf>
  </cellXfs>
  <cellStyles count="1">
    <cellStyle name="Normal" xfId="0" builtinId="0"/>
  </cellStyles>
  <dxfs count="7103"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ECFF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4" tint="0.39994506668294322"/>
        </patternFill>
      </fill>
    </dxf>
    <dxf>
      <font>
        <b/>
        <i val="0"/>
        <strike val="0"/>
        <color theme="1"/>
      </font>
      <fill>
        <patternFill>
          <bgColor rgb="FFFFFF00"/>
        </patternFill>
      </fill>
    </dxf>
    <dxf>
      <font>
        <b/>
        <i val="0"/>
        <strike val="0"/>
        <color auto="1"/>
      </font>
      <fill>
        <patternFill>
          <bgColor rgb="FFFFC000"/>
        </patternFill>
      </fill>
    </dxf>
    <dxf>
      <font>
        <b/>
        <i val="0"/>
        <strike val="0"/>
        <color theme="1"/>
      </font>
      <fill>
        <patternFill>
          <bgColor rgb="FFFF0000"/>
        </patternFill>
      </fill>
    </dxf>
    <dxf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CCECFF"/>
      <color rgb="FFCCFFFF"/>
      <color rgb="FFCCFFCC"/>
      <color rgb="FFFFFFCC"/>
      <color rgb="FF0099FF"/>
      <color rgb="FF99CCFF"/>
      <color rgb="FF99FFCC"/>
      <color rgb="FFCCFF99"/>
      <color rgb="FFFF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00.xml.rels><?xml version="1.0" encoding="UTF-8" standalone="yes"?>
<Relationships xmlns="http://schemas.openxmlformats.org/package/2006/relationships"><Relationship Id="rId1" Type="http://schemas.microsoft.com/office/2011/relationships/chartStyle" Target="style100.xml"/><Relationship Id="rId2" Type="http://schemas.microsoft.com/office/2011/relationships/chartColorStyle" Target="colors100.xml"/></Relationships>
</file>

<file path=xl/charts/_rels/chart101.xml.rels><?xml version="1.0" encoding="UTF-8" standalone="yes"?>
<Relationships xmlns="http://schemas.openxmlformats.org/package/2006/relationships"><Relationship Id="rId1" Type="http://schemas.microsoft.com/office/2011/relationships/chartStyle" Target="style101.xml"/><Relationship Id="rId2" Type="http://schemas.microsoft.com/office/2011/relationships/chartColorStyle" Target="colors101.xml"/></Relationships>
</file>

<file path=xl/charts/_rels/chart102.xml.rels><?xml version="1.0" encoding="UTF-8" standalone="yes"?>
<Relationships xmlns="http://schemas.openxmlformats.org/package/2006/relationships"><Relationship Id="rId1" Type="http://schemas.microsoft.com/office/2011/relationships/chartStyle" Target="style102.xml"/><Relationship Id="rId2" Type="http://schemas.microsoft.com/office/2011/relationships/chartColorStyle" Target="colors102.xml"/></Relationships>
</file>

<file path=xl/charts/_rels/chart103.xml.rels><?xml version="1.0" encoding="UTF-8" standalone="yes"?>
<Relationships xmlns="http://schemas.openxmlformats.org/package/2006/relationships"><Relationship Id="rId1" Type="http://schemas.microsoft.com/office/2011/relationships/chartStyle" Target="style103.xml"/><Relationship Id="rId2" Type="http://schemas.microsoft.com/office/2011/relationships/chartColorStyle" Target="colors103.xml"/></Relationships>
</file>

<file path=xl/charts/_rels/chart104.xml.rels><?xml version="1.0" encoding="UTF-8" standalone="yes"?>
<Relationships xmlns="http://schemas.openxmlformats.org/package/2006/relationships"><Relationship Id="rId1" Type="http://schemas.microsoft.com/office/2011/relationships/chartStyle" Target="style104.xml"/><Relationship Id="rId2" Type="http://schemas.microsoft.com/office/2011/relationships/chartColorStyle" Target="colors104.xml"/></Relationships>
</file>

<file path=xl/charts/_rels/chart105.xml.rels><?xml version="1.0" encoding="UTF-8" standalone="yes"?>
<Relationships xmlns="http://schemas.openxmlformats.org/package/2006/relationships"><Relationship Id="rId1" Type="http://schemas.microsoft.com/office/2011/relationships/chartStyle" Target="style105.xml"/><Relationship Id="rId2" Type="http://schemas.microsoft.com/office/2011/relationships/chartColorStyle" Target="colors105.xml"/></Relationships>
</file>

<file path=xl/charts/_rels/chart106.xml.rels><?xml version="1.0" encoding="UTF-8" standalone="yes"?>
<Relationships xmlns="http://schemas.openxmlformats.org/package/2006/relationships"><Relationship Id="rId1" Type="http://schemas.microsoft.com/office/2011/relationships/chartStyle" Target="style106.xml"/><Relationship Id="rId2" Type="http://schemas.microsoft.com/office/2011/relationships/chartColorStyle" Target="colors106.xml"/></Relationships>
</file>

<file path=xl/charts/_rels/chart107.xml.rels><?xml version="1.0" encoding="UTF-8" standalone="yes"?>
<Relationships xmlns="http://schemas.openxmlformats.org/package/2006/relationships"><Relationship Id="rId1" Type="http://schemas.microsoft.com/office/2011/relationships/chartStyle" Target="style107.xml"/><Relationship Id="rId2" Type="http://schemas.microsoft.com/office/2011/relationships/chartColorStyle" Target="colors107.xml"/></Relationships>
</file>

<file path=xl/charts/_rels/chart108.xml.rels><?xml version="1.0" encoding="UTF-8" standalone="yes"?>
<Relationships xmlns="http://schemas.openxmlformats.org/package/2006/relationships"><Relationship Id="rId1" Type="http://schemas.microsoft.com/office/2011/relationships/chartStyle" Target="style108.xml"/><Relationship Id="rId2" Type="http://schemas.microsoft.com/office/2011/relationships/chartColorStyle" Target="colors108.xml"/></Relationships>
</file>

<file path=xl/charts/_rels/chart109.xml.rels><?xml version="1.0" encoding="UTF-8" standalone="yes"?>
<Relationships xmlns="http://schemas.openxmlformats.org/package/2006/relationships"><Relationship Id="rId1" Type="http://schemas.microsoft.com/office/2011/relationships/chartStyle" Target="style109.xml"/><Relationship Id="rId2" Type="http://schemas.microsoft.com/office/2011/relationships/chartColorStyle" Target="colors109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10.xml.rels><?xml version="1.0" encoding="UTF-8" standalone="yes"?>
<Relationships xmlns="http://schemas.openxmlformats.org/package/2006/relationships"><Relationship Id="rId1" Type="http://schemas.microsoft.com/office/2011/relationships/chartStyle" Target="style110.xml"/><Relationship Id="rId2" Type="http://schemas.microsoft.com/office/2011/relationships/chartColorStyle" Target="colors110.xml"/></Relationships>
</file>

<file path=xl/charts/_rels/chart111.xml.rels><?xml version="1.0" encoding="UTF-8" standalone="yes"?>
<Relationships xmlns="http://schemas.openxmlformats.org/package/2006/relationships"><Relationship Id="rId1" Type="http://schemas.microsoft.com/office/2011/relationships/chartStyle" Target="style111.xml"/><Relationship Id="rId2" Type="http://schemas.microsoft.com/office/2011/relationships/chartColorStyle" Target="colors111.xml"/></Relationships>
</file>

<file path=xl/charts/_rels/chart112.xml.rels><?xml version="1.0" encoding="UTF-8" standalone="yes"?>
<Relationships xmlns="http://schemas.openxmlformats.org/package/2006/relationships"><Relationship Id="rId1" Type="http://schemas.microsoft.com/office/2011/relationships/chartStyle" Target="style112.xml"/><Relationship Id="rId2" Type="http://schemas.microsoft.com/office/2011/relationships/chartColorStyle" Target="colors112.xml"/></Relationships>
</file>

<file path=xl/charts/_rels/chart113.xml.rels><?xml version="1.0" encoding="UTF-8" standalone="yes"?>
<Relationships xmlns="http://schemas.openxmlformats.org/package/2006/relationships"><Relationship Id="rId1" Type="http://schemas.microsoft.com/office/2011/relationships/chartStyle" Target="style113.xml"/><Relationship Id="rId2" Type="http://schemas.microsoft.com/office/2011/relationships/chartColorStyle" Target="colors113.xml"/></Relationships>
</file>

<file path=xl/charts/_rels/chart114.xml.rels><?xml version="1.0" encoding="UTF-8" standalone="yes"?>
<Relationships xmlns="http://schemas.openxmlformats.org/package/2006/relationships"><Relationship Id="rId1" Type="http://schemas.microsoft.com/office/2011/relationships/chartStyle" Target="style114.xml"/><Relationship Id="rId2" Type="http://schemas.microsoft.com/office/2011/relationships/chartColorStyle" Target="colors114.xml"/></Relationships>
</file>

<file path=xl/charts/_rels/chart115.xml.rels><?xml version="1.0" encoding="UTF-8" standalone="yes"?>
<Relationships xmlns="http://schemas.openxmlformats.org/package/2006/relationships"><Relationship Id="rId1" Type="http://schemas.microsoft.com/office/2011/relationships/chartStyle" Target="style115.xml"/><Relationship Id="rId2" Type="http://schemas.microsoft.com/office/2011/relationships/chartColorStyle" Target="colors115.xml"/></Relationships>
</file>

<file path=xl/charts/_rels/chart116.xml.rels><?xml version="1.0" encoding="UTF-8" standalone="yes"?>
<Relationships xmlns="http://schemas.openxmlformats.org/package/2006/relationships"><Relationship Id="rId1" Type="http://schemas.microsoft.com/office/2011/relationships/chartStyle" Target="style116.xml"/><Relationship Id="rId2" Type="http://schemas.microsoft.com/office/2011/relationships/chartColorStyle" Target="colors116.xml"/></Relationships>
</file>

<file path=xl/charts/_rels/chart117.xml.rels><?xml version="1.0" encoding="UTF-8" standalone="yes"?>
<Relationships xmlns="http://schemas.openxmlformats.org/package/2006/relationships"><Relationship Id="rId1" Type="http://schemas.microsoft.com/office/2011/relationships/chartStyle" Target="style117.xml"/><Relationship Id="rId2" Type="http://schemas.microsoft.com/office/2011/relationships/chartColorStyle" Target="colors117.xml"/></Relationships>
</file>

<file path=xl/charts/_rels/chart118.xml.rels><?xml version="1.0" encoding="UTF-8" standalone="yes"?>
<Relationships xmlns="http://schemas.openxmlformats.org/package/2006/relationships"><Relationship Id="rId1" Type="http://schemas.microsoft.com/office/2011/relationships/chartStyle" Target="style118.xml"/><Relationship Id="rId2" Type="http://schemas.microsoft.com/office/2011/relationships/chartColorStyle" Target="colors118.xml"/></Relationships>
</file>

<file path=xl/charts/_rels/chart119.xml.rels><?xml version="1.0" encoding="UTF-8" standalone="yes"?>
<Relationships xmlns="http://schemas.openxmlformats.org/package/2006/relationships"><Relationship Id="rId1" Type="http://schemas.microsoft.com/office/2011/relationships/chartStyle" Target="style119.xml"/><Relationship Id="rId2" Type="http://schemas.microsoft.com/office/2011/relationships/chartColorStyle" Target="colors119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20.xml.rels><?xml version="1.0" encoding="UTF-8" standalone="yes"?>
<Relationships xmlns="http://schemas.openxmlformats.org/package/2006/relationships"><Relationship Id="rId1" Type="http://schemas.microsoft.com/office/2011/relationships/chartStyle" Target="style120.xml"/><Relationship Id="rId2" Type="http://schemas.microsoft.com/office/2011/relationships/chartColorStyle" Target="colors120.xml"/></Relationships>
</file>

<file path=xl/charts/_rels/chart121.xml.rels><?xml version="1.0" encoding="UTF-8" standalone="yes"?>
<Relationships xmlns="http://schemas.openxmlformats.org/package/2006/relationships"><Relationship Id="rId1" Type="http://schemas.microsoft.com/office/2011/relationships/chartStyle" Target="style121.xml"/><Relationship Id="rId2" Type="http://schemas.microsoft.com/office/2011/relationships/chartColorStyle" Target="colors121.xml"/></Relationships>
</file>

<file path=xl/charts/_rels/chart122.xml.rels><?xml version="1.0" encoding="UTF-8" standalone="yes"?>
<Relationships xmlns="http://schemas.openxmlformats.org/package/2006/relationships"><Relationship Id="rId1" Type="http://schemas.microsoft.com/office/2011/relationships/chartStyle" Target="style122.xml"/><Relationship Id="rId2" Type="http://schemas.microsoft.com/office/2011/relationships/chartColorStyle" Target="colors122.xml"/></Relationships>
</file>

<file path=xl/charts/_rels/chart123.xml.rels><?xml version="1.0" encoding="UTF-8" standalone="yes"?>
<Relationships xmlns="http://schemas.openxmlformats.org/package/2006/relationships"><Relationship Id="rId1" Type="http://schemas.microsoft.com/office/2011/relationships/chartStyle" Target="style123.xml"/><Relationship Id="rId2" Type="http://schemas.microsoft.com/office/2011/relationships/chartColorStyle" Target="colors123.xml"/></Relationships>
</file>

<file path=xl/charts/_rels/chart124.xml.rels><?xml version="1.0" encoding="UTF-8" standalone="yes"?>
<Relationships xmlns="http://schemas.openxmlformats.org/package/2006/relationships"><Relationship Id="rId1" Type="http://schemas.microsoft.com/office/2011/relationships/chartStyle" Target="style124.xml"/><Relationship Id="rId2" Type="http://schemas.microsoft.com/office/2011/relationships/chartColorStyle" Target="colors124.xml"/></Relationships>
</file>

<file path=xl/charts/_rels/chart125.xml.rels><?xml version="1.0" encoding="UTF-8" standalone="yes"?>
<Relationships xmlns="http://schemas.openxmlformats.org/package/2006/relationships"><Relationship Id="rId1" Type="http://schemas.microsoft.com/office/2011/relationships/chartStyle" Target="style125.xml"/><Relationship Id="rId2" Type="http://schemas.microsoft.com/office/2011/relationships/chartColorStyle" Target="colors125.xml"/></Relationships>
</file>

<file path=xl/charts/_rels/chart126.xml.rels><?xml version="1.0" encoding="UTF-8" standalone="yes"?>
<Relationships xmlns="http://schemas.openxmlformats.org/package/2006/relationships"><Relationship Id="rId1" Type="http://schemas.microsoft.com/office/2011/relationships/chartStyle" Target="style126.xml"/><Relationship Id="rId2" Type="http://schemas.microsoft.com/office/2011/relationships/chartColorStyle" Target="colors126.xml"/></Relationships>
</file>

<file path=xl/charts/_rels/chart127.xml.rels><?xml version="1.0" encoding="UTF-8" standalone="yes"?>
<Relationships xmlns="http://schemas.openxmlformats.org/package/2006/relationships"><Relationship Id="rId1" Type="http://schemas.microsoft.com/office/2011/relationships/chartStyle" Target="style127.xml"/><Relationship Id="rId2" Type="http://schemas.microsoft.com/office/2011/relationships/chartColorStyle" Target="colors127.xml"/></Relationships>
</file>

<file path=xl/charts/_rels/chart128.xml.rels><?xml version="1.0" encoding="UTF-8" standalone="yes"?>
<Relationships xmlns="http://schemas.openxmlformats.org/package/2006/relationships"><Relationship Id="rId1" Type="http://schemas.microsoft.com/office/2011/relationships/chartStyle" Target="style128.xml"/><Relationship Id="rId2" Type="http://schemas.microsoft.com/office/2011/relationships/chartColorStyle" Target="colors128.xml"/></Relationships>
</file>

<file path=xl/charts/_rels/chart129.xml.rels><?xml version="1.0" encoding="UTF-8" standalone="yes"?>
<Relationships xmlns="http://schemas.openxmlformats.org/package/2006/relationships"><Relationship Id="rId1" Type="http://schemas.microsoft.com/office/2011/relationships/chartStyle" Target="style129.xml"/><Relationship Id="rId2" Type="http://schemas.microsoft.com/office/2011/relationships/chartColorStyle" Target="colors129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30.xml.rels><?xml version="1.0" encoding="UTF-8" standalone="yes"?>
<Relationships xmlns="http://schemas.openxmlformats.org/package/2006/relationships"><Relationship Id="rId1" Type="http://schemas.microsoft.com/office/2011/relationships/chartStyle" Target="style130.xml"/><Relationship Id="rId2" Type="http://schemas.microsoft.com/office/2011/relationships/chartColorStyle" Target="colors130.xml"/></Relationships>
</file>

<file path=xl/charts/_rels/chart131.xml.rels><?xml version="1.0" encoding="UTF-8" standalone="yes"?>
<Relationships xmlns="http://schemas.openxmlformats.org/package/2006/relationships"><Relationship Id="rId1" Type="http://schemas.microsoft.com/office/2011/relationships/chartStyle" Target="style131.xml"/><Relationship Id="rId2" Type="http://schemas.microsoft.com/office/2011/relationships/chartColorStyle" Target="colors131.xml"/></Relationships>
</file>

<file path=xl/charts/_rels/chart132.xml.rels><?xml version="1.0" encoding="UTF-8" standalone="yes"?>
<Relationships xmlns="http://schemas.openxmlformats.org/package/2006/relationships"><Relationship Id="rId1" Type="http://schemas.microsoft.com/office/2011/relationships/chartStyle" Target="style132.xml"/><Relationship Id="rId2" Type="http://schemas.microsoft.com/office/2011/relationships/chartColorStyle" Target="colors132.xml"/></Relationships>
</file>

<file path=xl/charts/_rels/chart133.xml.rels><?xml version="1.0" encoding="UTF-8" standalone="yes"?>
<Relationships xmlns="http://schemas.openxmlformats.org/package/2006/relationships"><Relationship Id="rId1" Type="http://schemas.microsoft.com/office/2011/relationships/chartStyle" Target="style133.xml"/><Relationship Id="rId2" Type="http://schemas.microsoft.com/office/2011/relationships/chartColorStyle" Target="colors133.xml"/></Relationships>
</file>

<file path=xl/charts/_rels/chart134.xml.rels><?xml version="1.0" encoding="UTF-8" standalone="yes"?>
<Relationships xmlns="http://schemas.openxmlformats.org/package/2006/relationships"><Relationship Id="rId1" Type="http://schemas.microsoft.com/office/2011/relationships/chartStyle" Target="style134.xml"/><Relationship Id="rId2" Type="http://schemas.microsoft.com/office/2011/relationships/chartColorStyle" Target="colors134.xml"/></Relationships>
</file>

<file path=xl/charts/_rels/chart135.xml.rels><?xml version="1.0" encoding="UTF-8" standalone="yes"?>
<Relationships xmlns="http://schemas.openxmlformats.org/package/2006/relationships"><Relationship Id="rId1" Type="http://schemas.microsoft.com/office/2011/relationships/chartStyle" Target="style135.xml"/><Relationship Id="rId2" Type="http://schemas.microsoft.com/office/2011/relationships/chartColorStyle" Target="colors135.xml"/></Relationships>
</file>

<file path=xl/charts/_rels/chart136.xml.rels><?xml version="1.0" encoding="UTF-8" standalone="yes"?>
<Relationships xmlns="http://schemas.openxmlformats.org/package/2006/relationships"><Relationship Id="rId1" Type="http://schemas.microsoft.com/office/2011/relationships/chartStyle" Target="style136.xml"/><Relationship Id="rId2" Type="http://schemas.microsoft.com/office/2011/relationships/chartColorStyle" Target="colors136.xml"/></Relationships>
</file>

<file path=xl/charts/_rels/chart137.xml.rels><?xml version="1.0" encoding="UTF-8" standalone="yes"?>
<Relationships xmlns="http://schemas.openxmlformats.org/package/2006/relationships"><Relationship Id="rId1" Type="http://schemas.microsoft.com/office/2011/relationships/chartStyle" Target="style137.xml"/><Relationship Id="rId2" Type="http://schemas.microsoft.com/office/2011/relationships/chartColorStyle" Target="colors137.xml"/></Relationships>
</file>

<file path=xl/charts/_rels/chart138.xml.rels><?xml version="1.0" encoding="UTF-8" standalone="yes"?>
<Relationships xmlns="http://schemas.openxmlformats.org/package/2006/relationships"><Relationship Id="rId1" Type="http://schemas.microsoft.com/office/2011/relationships/chartStyle" Target="style138.xml"/><Relationship Id="rId2" Type="http://schemas.microsoft.com/office/2011/relationships/chartColorStyle" Target="colors138.xml"/></Relationships>
</file>

<file path=xl/charts/_rels/chart139.xml.rels><?xml version="1.0" encoding="UTF-8" standalone="yes"?>
<Relationships xmlns="http://schemas.openxmlformats.org/package/2006/relationships"><Relationship Id="rId1" Type="http://schemas.microsoft.com/office/2011/relationships/chartStyle" Target="style139.xml"/><Relationship Id="rId2" Type="http://schemas.microsoft.com/office/2011/relationships/chartColorStyle" Target="colors139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40.xml.rels><?xml version="1.0" encoding="UTF-8" standalone="yes"?>
<Relationships xmlns="http://schemas.openxmlformats.org/package/2006/relationships"><Relationship Id="rId1" Type="http://schemas.microsoft.com/office/2011/relationships/chartStyle" Target="style140.xml"/><Relationship Id="rId2" Type="http://schemas.microsoft.com/office/2011/relationships/chartColorStyle" Target="colors140.xml"/></Relationships>
</file>

<file path=xl/charts/_rels/chart141.xml.rels><?xml version="1.0" encoding="UTF-8" standalone="yes"?>
<Relationships xmlns="http://schemas.openxmlformats.org/package/2006/relationships"><Relationship Id="rId1" Type="http://schemas.microsoft.com/office/2011/relationships/chartStyle" Target="style141.xml"/><Relationship Id="rId2" Type="http://schemas.microsoft.com/office/2011/relationships/chartColorStyle" Target="colors141.xml"/></Relationships>
</file>

<file path=xl/charts/_rels/chart142.xml.rels><?xml version="1.0" encoding="UTF-8" standalone="yes"?>
<Relationships xmlns="http://schemas.openxmlformats.org/package/2006/relationships"><Relationship Id="rId1" Type="http://schemas.microsoft.com/office/2011/relationships/chartStyle" Target="style142.xml"/><Relationship Id="rId2" Type="http://schemas.microsoft.com/office/2011/relationships/chartColorStyle" Target="colors142.xml"/></Relationships>
</file>

<file path=xl/charts/_rels/chart143.xml.rels><?xml version="1.0" encoding="UTF-8" standalone="yes"?>
<Relationships xmlns="http://schemas.openxmlformats.org/package/2006/relationships"><Relationship Id="rId1" Type="http://schemas.microsoft.com/office/2011/relationships/chartStyle" Target="style143.xml"/><Relationship Id="rId2" Type="http://schemas.microsoft.com/office/2011/relationships/chartColorStyle" Target="colors143.xml"/></Relationships>
</file>

<file path=xl/charts/_rels/chart144.xml.rels><?xml version="1.0" encoding="UTF-8" standalone="yes"?>
<Relationships xmlns="http://schemas.openxmlformats.org/package/2006/relationships"><Relationship Id="rId1" Type="http://schemas.microsoft.com/office/2011/relationships/chartStyle" Target="style144.xml"/><Relationship Id="rId2" Type="http://schemas.microsoft.com/office/2011/relationships/chartColorStyle" Target="colors144.xml"/></Relationships>
</file>

<file path=xl/charts/_rels/chart145.xml.rels><?xml version="1.0" encoding="UTF-8" standalone="yes"?>
<Relationships xmlns="http://schemas.openxmlformats.org/package/2006/relationships"><Relationship Id="rId1" Type="http://schemas.microsoft.com/office/2011/relationships/chartStyle" Target="style145.xml"/><Relationship Id="rId2" Type="http://schemas.microsoft.com/office/2011/relationships/chartColorStyle" Target="colors145.xml"/></Relationships>
</file>

<file path=xl/charts/_rels/chart146.xml.rels><?xml version="1.0" encoding="UTF-8" standalone="yes"?>
<Relationships xmlns="http://schemas.openxmlformats.org/package/2006/relationships"><Relationship Id="rId1" Type="http://schemas.microsoft.com/office/2011/relationships/chartStyle" Target="style146.xml"/><Relationship Id="rId2" Type="http://schemas.microsoft.com/office/2011/relationships/chartColorStyle" Target="colors146.xml"/></Relationships>
</file>

<file path=xl/charts/_rels/chart147.xml.rels><?xml version="1.0" encoding="UTF-8" standalone="yes"?>
<Relationships xmlns="http://schemas.openxmlformats.org/package/2006/relationships"><Relationship Id="rId1" Type="http://schemas.microsoft.com/office/2011/relationships/chartStyle" Target="style147.xml"/><Relationship Id="rId2" Type="http://schemas.microsoft.com/office/2011/relationships/chartColorStyle" Target="colors147.xml"/></Relationships>
</file>

<file path=xl/charts/_rels/chart148.xml.rels><?xml version="1.0" encoding="UTF-8" standalone="yes"?>
<Relationships xmlns="http://schemas.openxmlformats.org/package/2006/relationships"><Relationship Id="rId1" Type="http://schemas.microsoft.com/office/2011/relationships/chartStyle" Target="style148.xml"/><Relationship Id="rId2" Type="http://schemas.microsoft.com/office/2011/relationships/chartColorStyle" Target="colors148.xml"/></Relationships>
</file>

<file path=xl/charts/_rels/chart149.xml.rels><?xml version="1.0" encoding="UTF-8" standalone="yes"?>
<Relationships xmlns="http://schemas.openxmlformats.org/package/2006/relationships"><Relationship Id="rId1" Type="http://schemas.microsoft.com/office/2011/relationships/chartStyle" Target="style149.xml"/><Relationship Id="rId2" Type="http://schemas.microsoft.com/office/2011/relationships/chartColorStyle" Target="colors149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50.xml.rels><?xml version="1.0" encoding="UTF-8" standalone="yes"?>
<Relationships xmlns="http://schemas.openxmlformats.org/package/2006/relationships"><Relationship Id="rId1" Type="http://schemas.microsoft.com/office/2011/relationships/chartStyle" Target="style150.xml"/><Relationship Id="rId2" Type="http://schemas.microsoft.com/office/2011/relationships/chartColorStyle" Target="colors150.xml"/></Relationships>
</file>

<file path=xl/charts/_rels/chart151.xml.rels><?xml version="1.0" encoding="UTF-8" standalone="yes"?>
<Relationships xmlns="http://schemas.openxmlformats.org/package/2006/relationships"><Relationship Id="rId1" Type="http://schemas.microsoft.com/office/2011/relationships/chartStyle" Target="style151.xml"/><Relationship Id="rId2" Type="http://schemas.microsoft.com/office/2011/relationships/chartColorStyle" Target="colors151.xml"/></Relationships>
</file>

<file path=xl/charts/_rels/chart152.xml.rels><?xml version="1.0" encoding="UTF-8" standalone="yes"?>
<Relationships xmlns="http://schemas.openxmlformats.org/package/2006/relationships"><Relationship Id="rId1" Type="http://schemas.microsoft.com/office/2011/relationships/chartStyle" Target="style152.xml"/><Relationship Id="rId2" Type="http://schemas.microsoft.com/office/2011/relationships/chartColorStyle" Target="colors152.xml"/></Relationships>
</file>

<file path=xl/charts/_rels/chart153.xml.rels><?xml version="1.0" encoding="UTF-8" standalone="yes"?>
<Relationships xmlns="http://schemas.openxmlformats.org/package/2006/relationships"><Relationship Id="rId1" Type="http://schemas.microsoft.com/office/2011/relationships/chartStyle" Target="style153.xml"/><Relationship Id="rId2" Type="http://schemas.microsoft.com/office/2011/relationships/chartColorStyle" Target="colors153.xml"/></Relationships>
</file>

<file path=xl/charts/_rels/chart154.xml.rels><?xml version="1.0" encoding="UTF-8" standalone="yes"?>
<Relationships xmlns="http://schemas.openxmlformats.org/package/2006/relationships"><Relationship Id="rId1" Type="http://schemas.microsoft.com/office/2011/relationships/chartStyle" Target="style154.xml"/><Relationship Id="rId2" Type="http://schemas.microsoft.com/office/2011/relationships/chartColorStyle" Target="colors154.xml"/></Relationships>
</file>

<file path=xl/charts/_rels/chart155.xml.rels><?xml version="1.0" encoding="UTF-8" standalone="yes"?>
<Relationships xmlns="http://schemas.openxmlformats.org/package/2006/relationships"><Relationship Id="rId1" Type="http://schemas.microsoft.com/office/2011/relationships/chartStyle" Target="style155.xml"/><Relationship Id="rId2" Type="http://schemas.microsoft.com/office/2011/relationships/chartColorStyle" Target="colors155.xml"/></Relationships>
</file>

<file path=xl/charts/_rels/chart156.xml.rels><?xml version="1.0" encoding="UTF-8" standalone="yes"?>
<Relationships xmlns="http://schemas.openxmlformats.org/package/2006/relationships"><Relationship Id="rId1" Type="http://schemas.microsoft.com/office/2011/relationships/chartStyle" Target="style156.xml"/><Relationship Id="rId2" Type="http://schemas.microsoft.com/office/2011/relationships/chartColorStyle" Target="colors156.xml"/></Relationships>
</file>

<file path=xl/charts/_rels/chart157.xml.rels><?xml version="1.0" encoding="UTF-8" standalone="yes"?>
<Relationships xmlns="http://schemas.openxmlformats.org/package/2006/relationships"><Relationship Id="rId1" Type="http://schemas.microsoft.com/office/2011/relationships/chartStyle" Target="style157.xml"/><Relationship Id="rId2" Type="http://schemas.microsoft.com/office/2011/relationships/chartColorStyle" Target="colors157.xml"/></Relationships>
</file>

<file path=xl/charts/_rels/chart158.xml.rels><?xml version="1.0" encoding="UTF-8" standalone="yes"?>
<Relationships xmlns="http://schemas.openxmlformats.org/package/2006/relationships"><Relationship Id="rId1" Type="http://schemas.microsoft.com/office/2011/relationships/chartStyle" Target="style158.xml"/><Relationship Id="rId2" Type="http://schemas.microsoft.com/office/2011/relationships/chartColorStyle" Target="colors158.xml"/></Relationships>
</file>

<file path=xl/charts/_rels/chart159.xml.rels><?xml version="1.0" encoding="UTF-8" standalone="yes"?>
<Relationships xmlns="http://schemas.openxmlformats.org/package/2006/relationships"><Relationship Id="rId1" Type="http://schemas.microsoft.com/office/2011/relationships/chartStyle" Target="style159.xml"/><Relationship Id="rId2" Type="http://schemas.microsoft.com/office/2011/relationships/chartColorStyle" Target="colors159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60.xml.rels><?xml version="1.0" encoding="UTF-8" standalone="yes"?>
<Relationships xmlns="http://schemas.openxmlformats.org/package/2006/relationships"><Relationship Id="rId1" Type="http://schemas.microsoft.com/office/2011/relationships/chartStyle" Target="style160.xml"/><Relationship Id="rId2" Type="http://schemas.microsoft.com/office/2011/relationships/chartColorStyle" Target="colors160.xml"/></Relationships>
</file>

<file path=xl/charts/_rels/chart161.xml.rels><?xml version="1.0" encoding="UTF-8" standalone="yes"?>
<Relationships xmlns="http://schemas.openxmlformats.org/package/2006/relationships"><Relationship Id="rId1" Type="http://schemas.microsoft.com/office/2011/relationships/chartStyle" Target="style161.xml"/><Relationship Id="rId2" Type="http://schemas.microsoft.com/office/2011/relationships/chartColorStyle" Target="colors161.xml"/></Relationships>
</file>

<file path=xl/charts/_rels/chart162.xml.rels><?xml version="1.0" encoding="UTF-8" standalone="yes"?>
<Relationships xmlns="http://schemas.openxmlformats.org/package/2006/relationships"><Relationship Id="rId1" Type="http://schemas.microsoft.com/office/2011/relationships/chartStyle" Target="style162.xml"/><Relationship Id="rId2" Type="http://schemas.microsoft.com/office/2011/relationships/chartColorStyle" Target="colors162.xml"/></Relationships>
</file>

<file path=xl/charts/_rels/chart163.xml.rels><?xml version="1.0" encoding="UTF-8" standalone="yes"?>
<Relationships xmlns="http://schemas.openxmlformats.org/package/2006/relationships"><Relationship Id="rId1" Type="http://schemas.microsoft.com/office/2011/relationships/chartStyle" Target="style163.xml"/><Relationship Id="rId2" Type="http://schemas.microsoft.com/office/2011/relationships/chartColorStyle" Target="colors163.xml"/></Relationships>
</file>

<file path=xl/charts/_rels/chart164.xml.rels><?xml version="1.0" encoding="UTF-8" standalone="yes"?>
<Relationships xmlns="http://schemas.openxmlformats.org/package/2006/relationships"><Relationship Id="rId1" Type="http://schemas.microsoft.com/office/2011/relationships/chartStyle" Target="style164.xml"/><Relationship Id="rId2" Type="http://schemas.microsoft.com/office/2011/relationships/chartColorStyle" Target="colors164.xml"/></Relationships>
</file>

<file path=xl/charts/_rels/chart165.xml.rels><?xml version="1.0" encoding="UTF-8" standalone="yes"?>
<Relationships xmlns="http://schemas.openxmlformats.org/package/2006/relationships"><Relationship Id="rId1" Type="http://schemas.microsoft.com/office/2011/relationships/chartStyle" Target="style165.xml"/><Relationship Id="rId2" Type="http://schemas.microsoft.com/office/2011/relationships/chartColorStyle" Target="colors165.xml"/></Relationships>
</file>

<file path=xl/charts/_rels/chart166.xml.rels><?xml version="1.0" encoding="UTF-8" standalone="yes"?>
<Relationships xmlns="http://schemas.openxmlformats.org/package/2006/relationships"><Relationship Id="rId1" Type="http://schemas.microsoft.com/office/2011/relationships/chartStyle" Target="style166.xml"/><Relationship Id="rId2" Type="http://schemas.microsoft.com/office/2011/relationships/chartColorStyle" Target="colors166.xml"/></Relationships>
</file>

<file path=xl/charts/_rels/chart167.xml.rels><?xml version="1.0" encoding="UTF-8" standalone="yes"?>
<Relationships xmlns="http://schemas.openxmlformats.org/package/2006/relationships"><Relationship Id="rId1" Type="http://schemas.microsoft.com/office/2011/relationships/chartStyle" Target="style167.xml"/><Relationship Id="rId2" Type="http://schemas.microsoft.com/office/2011/relationships/chartColorStyle" Target="colors167.xml"/></Relationships>
</file>

<file path=xl/charts/_rels/chart168.xml.rels><?xml version="1.0" encoding="UTF-8" standalone="yes"?>
<Relationships xmlns="http://schemas.openxmlformats.org/package/2006/relationships"><Relationship Id="rId1" Type="http://schemas.microsoft.com/office/2011/relationships/chartStyle" Target="style168.xml"/><Relationship Id="rId2" Type="http://schemas.microsoft.com/office/2011/relationships/chartColorStyle" Target="colors168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33.xml.rels><?xml version="1.0" encoding="UTF-8" standalone="yes"?>
<Relationships xmlns="http://schemas.openxmlformats.org/package/2006/relationships"><Relationship Id="rId1" Type="http://schemas.microsoft.com/office/2011/relationships/chartStyle" Target="style33.xml"/><Relationship Id="rId2" Type="http://schemas.microsoft.com/office/2011/relationships/chartColorStyle" Target="colors33.xml"/></Relationships>
</file>

<file path=xl/charts/_rels/chart34.xml.rels><?xml version="1.0" encoding="UTF-8" standalone="yes"?>
<Relationships xmlns="http://schemas.openxmlformats.org/package/2006/relationships"><Relationship Id="rId1" Type="http://schemas.microsoft.com/office/2011/relationships/chartStyle" Target="style34.xml"/><Relationship Id="rId2" Type="http://schemas.microsoft.com/office/2011/relationships/chartColorStyle" Target="colors34.xml"/></Relationships>
</file>

<file path=xl/charts/_rels/chart35.xml.rels><?xml version="1.0" encoding="UTF-8" standalone="yes"?>
<Relationships xmlns="http://schemas.openxmlformats.org/package/2006/relationships"><Relationship Id="rId1" Type="http://schemas.microsoft.com/office/2011/relationships/chartStyle" Target="style35.xml"/><Relationship Id="rId2" Type="http://schemas.microsoft.com/office/2011/relationships/chartColorStyle" Target="colors35.xml"/></Relationships>
</file>

<file path=xl/charts/_rels/chart36.xml.rels><?xml version="1.0" encoding="UTF-8" standalone="yes"?>
<Relationships xmlns="http://schemas.openxmlformats.org/package/2006/relationships"><Relationship Id="rId1" Type="http://schemas.microsoft.com/office/2011/relationships/chartStyle" Target="style36.xml"/><Relationship Id="rId2" Type="http://schemas.microsoft.com/office/2011/relationships/chartColorStyle" Target="colors36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37.xml"/><Relationship Id="rId2" Type="http://schemas.microsoft.com/office/2011/relationships/chartColorStyle" Target="colors37.xml"/></Relationships>
</file>

<file path=xl/charts/_rels/chart38.xml.rels><?xml version="1.0" encoding="UTF-8" standalone="yes"?>
<Relationships xmlns="http://schemas.openxmlformats.org/package/2006/relationships"><Relationship Id="rId1" Type="http://schemas.microsoft.com/office/2011/relationships/chartStyle" Target="style38.xml"/><Relationship Id="rId2" Type="http://schemas.microsoft.com/office/2011/relationships/chartColorStyle" Target="colors38.xml"/></Relationships>
</file>

<file path=xl/charts/_rels/chart39.xml.rels><?xml version="1.0" encoding="UTF-8" standalone="yes"?>
<Relationships xmlns="http://schemas.openxmlformats.org/package/2006/relationships"><Relationship Id="rId1" Type="http://schemas.microsoft.com/office/2011/relationships/chartStyle" Target="style39.xml"/><Relationship Id="rId2" Type="http://schemas.microsoft.com/office/2011/relationships/chartColorStyle" Target="colors39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40.xml"/><Relationship Id="rId2" Type="http://schemas.microsoft.com/office/2011/relationships/chartColorStyle" Target="colors40.xml"/></Relationships>
</file>

<file path=xl/charts/_rels/chart41.xml.rels><?xml version="1.0" encoding="UTF-8" standalone="yes"?>
<Relationships xmlns="http://schemas.openxmlformats.org/package/2006/relationships"><Relationship Id="rId1" Type="http://schemas.microsoft.com/office/2011/relationships/chartStyle" Target="style41.xml"/><Relationship Id="rId2" Type="http://schemas.microsoft.com/office/2011/relationships/chartColorStyle" Target="colors41.xml"/></Relationships>
</file>

<file path=xl/charts/_rels/chart42.xml.rels><?xml version="1.0" encoding="UTF-8" standalone="yes"?>
<Relationships xmlns="http://schemas.openxmlformats.org/package/2006/relationships"><Relationship Id="rId1" Type="http://schemas.microsoft.com/office/2011/relationships/chartStyle" Target="style42.xml"/><Relationship Id="rId2" Type="http://schemas.microsoft.com/office/2011/relationships/chartColorStyle" Target="colors42.xml"/></Relationships>
</file>

<file path=xl/charts/_rels/chart43.xml.rels><?xml version="1.0" encoding="UTF-8" standalone="yes"?>
<Relationships xmlns="http://schemas.openxmlformats.org/package/2006/relationships"><Relationship Id="rId1" Type="http://schemas.microsoft.com/office/2011/relationships/chartStyle" Target="style43.xml"/><Relationship Id="rId2" Type="http://schemas.microsoft.com/office/2011/relationships/chartColorStyle" Target="colors43.xml"/></Relationships>
</file>

<file path=xl/charts/_rels/chart44.xml.rels><?xml version="1.0" encoding="UTF-8" standalone="yes"?>
<Relationships xmlns="http://schemas.openxmlformats.org/package/2006/relationships"><Relationship Id="rId1" Type="http://schemas.microsoft.com/office/2011/relationships/chartStyle" Target="style44.xml"/><Relationship Id="rId2" Type="http://schemas.microsoft.com/office/2011/relationships/chartColorStyle" Target="colors44.xml"/></Relationships>
</file>

<file path=xl/charts/_rels/chart45.xml.rels><?xml version="1.0" encoding="UTF-8" standalone="yes"?>
<Relationships xmlns="http://schemas.openxmlformats.org/package/2006/relationships"><Relationship Id="rId1" Type="http://schemas.microsoft.com/office/2011/relationships/chartStyle" Target="style45.xml"/><Relationship Id="rId2" Type="http://schemas.microsoft.com/office/2011/relationships/chartColorStyle" Target="colors45.xml"/></Relationships>
</file>

<file path=xl/charts/_rels/chart46.xml.rels><?xml version="1.0" encoding="UTF-8" standalone="yes"?>
<Relationships xmlns="http://schemas.openxmlformats.org/package/2006/relationships"><Relationship Id="rId1" Type="http://schemas.microsoft.com/office/2011/relationships/chartStyle" Target="style46.xml"/><Relationship Id="rId2" Type="http://schemas.microsoft.com/office/2011/relationships/chartColorStyle" Target="colors46.xml"/></Relationships>
</file>

<file path=xl/charts/_rels/chart47.xml.rels><?xml version="1.0" encoding="UTF-8" standalone="yes"?>
<Relationships xmlns="http://schemas.openxmlformats.org/package/2006/relationships"><Relationship Id="rId1" Type="http://schemas.microsoft.com/office/2011/relationships/chartStyle" Target="style47.xml"/><Relationship Id="rId2" Type="http://schemas.microsoft.com/office/2011/relationships/chartColorStyle" Target="colors47.xml"/></Relationships>
</file>

<file path=xl/charts/_rels/chart48.xml.rels><?xml version="1.0" encoding="UTF-8" standalone="yes"?>
<Relationships xmlns="http://schemas.openxmlformats.org/package/2006/relationships"><Relationship Id="rId1" Type="http://schemas.microsoft.com/office/2011/relationships/chartStyle" Target="style48.xml"/><Relationship Id="rId2" Type="http://schemas.microsoft.com/office/2011/relationships/chartColorStyle" Target="colors48.xml"/></Relationships>
</file>

<file path=xl/charts/_rels/chart49.xml.rels><?xml version="1.0" encoding="UTF-8" standalone="yes"?>
<Relationships xmlns="http://schemas.openxmlformats.org/package/2006/relationships"><Relationship Id="rId1" Type="http://schemas.microsoft.com/office/2011/relationships/chartStyle" Target="style49.xml"/><Relationship Id="rId2" Type="http://schemas.microsoft.com/office/2011/relationships/chartColorStyle" Target="colors49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50.xml.rels><?xml version="1.0" encoding="UTF-8" standalone="yes"?>
<Relationships xmlns="http://schemas.openxmlformats.org/package/2006/relationships"><Relationship Id="rId1" Type="http://schemas.microsoft.com/office/2011/relationships/chartStyle" Target="style50.xml"/><Relationship Id="rId2" Type="http://schemas.microsoft.com/office/2011/relationships/chartColorStyle" Target="colors50.xml"/></Relationships>
</file>

<file path=xl/charts/_rels/chart51.xml.rels><?xml version="1.0" encoding="UTF-8" standalone="yes"?>
<Relationships xmlns="http://schemas.openxmlformats.org/package/2006/relationships"><Relationship Id="rId1" Type="http://schemas.microsoft.com/office/2011/relationships/chartStyle" Target="style51.xml"/><Relationship Id="rId2" Type="http://schemas.microsoft.com/office/2011/relationships/chartColorStyle" Target="colors51.xml"/></Relationships>
</file>

<file path=xl/charts/_rels/chart52.xml.rels><?xml version="1.0" encoding="UTF-8" standalone="yes"?>
<Relationships xmlns="http://schemas.openxmlformats.org/package/2006/relationships"><Relationship Id="rId1" Type="http://schemas.microsoft.com/office/2011/relationships/chartStyle" Target="style52.xml"/><Relationship Id="rId2" Type="http://schemas.microsoft.com/office/2011/relationships/chartColorStyle" Target="colors52.xml"/></Relationships>
</file>

<file path=xl/charts/_rels/chart53.xml.rels><?xml version="1.0" encoding="UTF-8" standalone="yes"?>
<Relationships xmlns="http://schemas.openxmlformats.org/package/2006/relationships"><Relationship Id="rId1" Type="http://schemas.microsoft.com/office/2011/relationships/chartStyle" Target="style53.xml"/><Relationship Id="rId2" Type="http://schemas.microsoft.com/office/2011/relationships/chartColorStyle" Target="colors53.xml"/></Relationships>
</file>

<file path=xl/charts/_rels/chart54.xml.rels><?xml version="1.0" encoding="UTF-8" standalone="yes"?>
<Relationships xmlns="http://schemas.openxmlformats.org/package/2006/relationships"><Relationship Id="rId1" Type="http://schemas.microsoft.com/office/2011/relationships/chartStyle" Target="style54.xml"/><Relationship Id="rId2" Type="http://schemas.microsoft.com/office/2011/relationships/chartColorStyle" Target="colors54.xml"/></Relationships>
</file>

<file path=xl/charts/_rels/chart55.xml.rels><?xml version="1.0" encoding="UTF-8" standalone="yes"?>
<Relationships xmlns="http://schemas.openxmlformats.org/package/2006/relationships"><Relationship Id="rId1" Type="http://schemas.microsoft.com/office/2011/relationships/chartStyle" Target="style55.xml"/><Relationship Id="rId2" Type="http://schemas.microsoft.com/office/2011/relationships/chartColorStyle" Target="colors55.xml"/></Relationships>
</file>

<file path=xl/charts/_rels/chart56.xml.rels><?xml version="1.0" encoding="UTF-8" standalone="yes"?>
<Relationships xmlns="http://schemas.openxmlformats.org/package/2006/relationships"><Relationship Id="rId1" Type="http://schemas.microsoft.com/office/2011/relationships/chartStyle" Target="style56.xml"/><Relationship Id="rId2" Type="http://schemas.microsoft.com/office/2011/relationships/chartColorStyle" Target="colors56.xml"/></Relationships>
</file>

<file path=xl/charts/_rels/chart57.xml.rels><?xml version="1.0" encoding="UTF-8" standalone="yes"?>
<Relationships xmlns="http://schemas.openxmlformats.org/package/2006/relationships"><Relationship Id="rId1" Type="http://schemas.microsoft.com/office/2011/relationships/chartStyle" Target="style57.xml"/><Relationship Id="rId2" Type="http://schemas.microsoft.com/office/2011/relationships/chartColorStyle" Target="colors57.xml"/></Relationships>
</file>

<file path=xl/charts/_rels/chart58.xml.rels><?xml version="1.0" encoding="UTF-8" standalone="yes"?>
<Relationships xmlns="http://schemas.openxmlformats.org/package/2006/relationships"><Relationship Id="rId1" Type="http://schemas.microsoft.com/office/2011/relationships/chartStyle" Target="style58.xml"/><Relationship Id="rId2" Type="http://schemas.microsoft.com/office/2011/relationships/chartColorStyle" Target="colors58.xml"/></Relationships>
</file>

<file path=xl/charts/_rels/chart59.xml.rels><?xml version="1.0" encoding="UTF-8" standalone="yes"?>
<Relationships xmlns="http://schemas.openxmlformats.org/package/2006/relationships"><Relationship Id="rId1" Type="http://schemas.microsoft.com/office/2011/relationships/chartStyle" Target="style59.xml"/><Relationship Id="rId2" Type="http://schemas.microsoft.com/office/2011/relationships/chartColorStyle" Target="colors59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60.xml.rels><?xml version="1.0" encoding="UTF-8" standalone="yes"?>
<Relationships xmlns="http://schemas.openxmlformats.org/package/2006/relationships"><Relationship Id="rId1" Type="http://schemas.microsoft.com/office/2011/relationships/chartStyle" Target="style60.xml"/><Relationship Id="rId2" Type="http://schemas.microsoft.com/office/2011/relationships/chartColorStyle" Target="colors60.xml"/></Relationships>
</file>

<file path=xl/charts/_rels/chart61.xml.rels><?xml version="1.0" encoding="UTF-8" standalone="yes"?>
<Relationships xmlns="http://schemas.openxmlformats.org/package/2006/relationships"><Relationship Id="rId1" Type="http://schemas.microsoft.com/office/2011/relationships/chartStyle" Target="style61.xml"/><Relationship Id="rId2" Type="http://schemas.microsoft.com/office/2011/relationships/chartColorStyle" Target="colors61.xml"/></Relationships>
</file>

<file path=xl/charts/_rels/chart62.xml.rels><?xml version="1.0" encoding="UTF-8" standalone="yes"?>
<Relationships xmlns="http://schemas.openxmlformats.org/package/2006/relationships"><Relationship Id="rId1" Type="http://schemas.microsoft.com/office/2011/relationships/chartStyle" Target="style62.xml"/><Relationship Id="rId2" Type="http://schemas.microsoft.com/office/2011/relationships/chartColorStyle" Target="colors62.xml"/></Relationships>
</file>

<file path=xl/charts/_rels/chart63.xml.rels><?xml version="1.0" encoding="UTF-8" standalone="yes"?>
<Relationships xmlns="http://schemas.openxmlformats.org/package/2006/relationships"><Relationship Id="rId1" Type="http://schemas.microsoft.com/office/2011/relationships/chartStyle" Target="style63.xml"/><Relationship Id="rId2" Type="http://schemas.microsoft.com/office/2011/relationships/chartColorStyle" Target="colors63.xml"/></Relationships>
</file>

<file path=xl/charts/_rels/chart64.xml.rels><?xml version="1.0" encoding="UTF-8" standalone="yes"?>
<Relationships xmlns="http://schemas.openxmlformats.org/package/2006/relationships"><Relationship Id="rId1" Type="http://schemas.microsoft.com/office/2011/relationships/chartStyle" Target="style64.xml"/><Relationship Id="rId2" Type="http://schemas.microsoft.com/office/2011/relationships/chartColorStyle" Target="colors64.xml"/></Relationships>
</file>

<file path=xl/charts/_rels/chart65.xml.rels><?xml version="1.0" encoding="UTF-8" standalone="yes"?>
<Relationships xmlns="http://schemas.openxmlformats.org/package/2006/relationships"><Relationship Id="rId1" Type="http://schemas.microsoft.com/office/2011/relationships/chartStyle" Target="style65.xml"/><Relationship Id="rId2" Type="http://schemas.microsoft.com/office/2011/relationships/chartColorStyle" Target="colors65.xml"/></Relationships>
</file>

<file path=xl/charts/_rels/chart66.xml.rels><?xml version="1.0" encoding="UTF-8" standalone="yes"?>
<Relationships xmlns="http://schemas.openxmlformats.org/package/2006/relationships"><Relationship Id="rId1" Type="http://schemas.microsoft.com/office/2011/relationships/chartStyle" Target="style66.xml"/><Relationship Id="rId2" Type="http://schemas.microsoft.com/office/2011/relationships/chartColorStyle" Target="colors66.xml"/></Relationships>
</file>

<file path=xl/charts/_rels/chart67.xml.rels><?xml version="1.0" encoding="UTF-8" standalone="yes"?>
<Relationships xmlns="http://schemas.openxmlformats.org/package/2006/relationships"><Relationship Id="rId1" Type="http://schemas.microsoft.com/office/2011/relationships/chartStyle" Target="style67.xml"/><Relationship Id="rId2" Type="http://schemas.microsoft.com/office/2011/relationships/chartColorStyle" Target="colors67.xml"/></Relationships>
</file>

<file path=xl/charts/_rels/chart68.xml.rels><?xml version="1.0" encoding="UTF-8" standalone="yes"?>
<Relationships xmlns="http://schemas.openxmlformats.org/package/2006/relationships"><Relationship Id="rId1" Type="http://schemas.microsoft.com/office/2011/relationships/chartStyle" Target="style68.xml"/><Relationship Id="rId2" Type="http://schemas.microsoft.com/office/2011/relationships/chartColorStyle" Target="colors68.xml"/></Relationships>
</file>

<file path=xl/charts/_rels/chart69.xml.rels><?xml version="1.0" encoding="UTF-8" standalone="yes"?>
<Relationships xmlns="http://schemas.openxmlformats.org/package/2006/relationships"><Relationship Id="rId1" Type="http://schemas.microsoft.com/office/2011/relationships/chartStyle" Target="style69.xml"/><Relationship Id="rId2" Type="http://schemas.microsoft.com/office/2011/relationships/chartColorStyle" Target="colors69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70.xml.rels><?xml version="1.0" encoding="UTF-8" standalone="yes"?>
<Relationships xmlns="http://schemas.openxmlformats.org/package/2006/relationships"><Relationship Id="rId1" Type="http://schemas.microsoft.com/office/2011/relationships/chartStyle" Target="style70.xml"/><Relationship Id="rId2" Type="http://schemas.microsoft.com/office/2011/relationships/chartColorStyle" Target="colors70.xml"/></Relationships>
</file>

<file path=xl/charts/_rels/chart71.xml.rels><?xml version="1.0" encoding="UTF-8" standalone="yes"?>
<Relationships xmlns="http://schemas.openxmlformats.org/package/2006/relationships"><Relationship Id="rId1" Type="http://schemas.microsoft.com/office/2011/relationships/chartStyle" Target="style71.xml"/><Relationship Id="rId2" Type="http://schemas.microsoft.com/office/2011/relationships/chartColorStyle" Target="colors71.xml"/></Relationships>
</file>

<file path=xl/charts/_rels/chart72.xml.rels><?xml version="1.0" encoding="UTF-8" standalone="yes"?>
<Relationships xmlns="http://schemas.openxmlformats.org/package/2006/relationships"><Relationship Id="rId1" Type="http://schemas.microsoft.com/office/2011/relationships/chartStyle" Target="style72.xml"/><Relationship Id="rId2" Type="http://schemas.microsoft.com/office/2011/relationships/chartColorStyle" Target="colors72.xml"/></Relationships>
</file>

<file path=xl/charts/_rels/chart73.xml.rels><?xml version="1.0" encoding="UTF-8" standalone="yes"?>
<Relationships xmlns="http://schemas.openxmlformats.org/package/2006/relationships"><Relationship Id="rId1" Type="http://schemas.microsoft.com/office/2011/relationships/chartStyle" Target="style73.xml"/><Relationship Id="rId2" Type="http://schemas.microsoft.com/office/2011/relationships/chartColorStyle" Target="colors73.xml"/></Relationships>
</file>

<file path=xl/charts/_rels/chart74.xml.rels><?xml version="1.0" encoding="UTF-8" standalone="yes"?>
<Relationships xmlns="http://schemas.openxmlformats.org/package/2006/relationships"><Relationship Id="rId1" Type="http://schemas.microsoft.com/office/2011/relationships/chartStyle" Target="style74.xml"/><Relationship Id="rId2" Type="http://schemas.microsoft.com/office/2011/relationships/chartColorStyle" Target="colors74.xml"/></Relationships>
</file>

<file path=xl/charts/_rels/chart75.xml.rels><?xml version="1.0" encoding="UTF-8" standalone="yes"?>
<Relationships xmlns="http://schemas.openxmlformats.org/package/2006/relationships"><Relationship Id="rId1" Type="http://schemas.microsoft.com/office/2011/relationships/chartStyle" Target="style75.xml"/><Relationship Id="rId2" Type="http://schemas.microsoft.com/office/2011/relationships/chartColorStyle" Target="colors75.xml"/></Relationships>
</file>

<file path=xl/charts/_rels/chart76.xml.rels><?xml version="1.0" encoding="UTF-8" standalone="yes"?>
<Relationships xmlns="http://schemas.openxmlformats.org/package/2006/relationships"><Relationship Id="rId1" Type="http://schemas.microsoft.com/office/2011/relationships/chartStyle" Target="style76.xml"/><Relationship Id="rId2" Type="http://schemas.microsoft.com/office/2011/relationships/chartColorStyle" Target="colors76.xml"/></Relationships>
</file>

<file path=xl/charts/_rels/chart77.xml.rels><?xml version="1.0" encoding="UTF-8" standalone="yes"?>
<Relationships xmlns="http://schemas.openxmlformats.org/package/2006/relationships"><Relationship Id="rId1" Type="http://schemas.microsoft.com/office/2011/relationships/chartStyle" Target="style77.xml"/><Relationship Id="rId2" Type="http://schemas.microsoft.com/office/2011/relationships/chartColorStyle" Target="colors77.xml"/></Relationships>
</file>

<file path=xl/charts/_rels/chart78.xml.rels><?xml version="1.0" encoding="UTF-8" standalone="yes"?>
<Relationships xmlns="http://schemas.openxmlformats.org/package/2006/relationships"><Relationship Id="rId1" Type="http://schemas.microsoft.com/office/2011/relationships/chartStyle" Target="style78.xml"/><Relationship Id="rId2" Type="http://schemas.microsoft.com/office/2011/relationships/chartColorStyle" Target="colors78.xml"/></Relationships>
</file>

<file path=xl/charts/_rels/chart79.xml.rels><?xml version="1.0" encoding="UTF-8" standalone="yes"?>
<Relationships xmlns="http://schemas.openxmlformats.org/package/2006/relationships"><Relationship Id="rId1" Type="http://schemas.microsoft.com/office/2011/relationships/chartStyle" Target="style79.xml"/><Relationship Id="rId2" Type="http://schemas.microsoft.com/office/2011/relationships/chartColorStyle" Target="colors79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80.xml.rels><?xml version="1.0" encoding="UTF-8" standalone="yes"?>
<Relationships xmlns="http://schemas.openxmlformats.org/package/2006/relationships"><Relationship Id="rId1" Type="http://schemas.microsoft.com/office/2011/relationships/chartStyle" Target="style80.xml"/><Relationship Id="rId2" Type="http://schemas.microsoft.com/office/2011/relationships/chartColorStyle" Target="colors80.xml"/></Relationships>
</file>

<file path=xl/charts/_rels/chart81.xml.rels><?xml version="1.0" encoding="UTF-8" standalone="yes"?>
<Relationships xmlns="http://schemas.openxmlformats.org/package/2006/relationships"><Relationship Id="rId1" Type="http://schemas.microsoft.com/office/2011/relationships/chartStyle" Target="style81.xml"/><Relationship Id="rId2" Type="http://schemas.microsoft.com/office/2011/relationships/chartColorStyle" Target="colors81.xml"/></Relationships>
</file>

<file path=xl/charts/_rels/chart82.xml.rels><?xml version="1.0" encoding="UTF-8" standalone="yes"?>
<Relationships xmlns="http://schemas.openxmlformats.org/package/2006/relationships"><Relationship Id="rId1" Type="http://schemas.microsoft.com/office/2011/relationships/chartStyle" Target="style82.xml"/><Relationship Id="rId2" Type="http://schemas.microsoft.com/office/2011/relationships/chartColorStyle" Target="colors82.xml"/></Relationships>
</file>

<file path=xl/charts/_rels/chart83.xml.rels><?xml version="1.0" encoding="UTF-8" standalone="yes"?>
<Relationships xmlns="http://schemas.openxmlformats.org/package/2006/relationships"><Relationship Id="rId1" Type="http://schemas.microsoft.com/office/2011/relationships/chartStyle" Target="style83.xml"/><Relationship Id="rId2" Type="http://schemas.microsoft.com/office/2011/relationships/chartColorStyle" Target="colors83.xml"/></Relationships>
</file>

<file path=xl/charts/_rels/chart84.xml.rels><?xml version="1.0" encoding="UTF-8" standalone="yes"?>
<Relationships xmlns="http://schemas.openxmlformats.org/package/2006/relationships"><Relationship Id="rId1" Type="http://schemas.microsoft.com/office/2011/relationships/chartStyle" Target="style84.xml"/><Relationship Id="rId2" Type="http://schemas.microsoft.com/office/2011/relationships/chartColorStyle" Target="colors84.xml"/></Relationships>
</file>

<file path=xl/charts/_rels/chart85.xml.rels><?xml version="1.0" encoding="UTF-8" standalone="yes"?>
<Relationships xmlns="http://schemas.openxmlformats.org/package/2006/relationships"><Relationship Id="rId1" Type="http://schemas.microsoft.com/office/2011/relationships/chartStyle" Target="style85.xml"/><Relationship Id="rId2" Type="http://schemas.microsoft.com/office/2011/relationships/chartColorStyle" Target="colors85.xml"/></Relationships>
</file>

<file path=xl/charts/_rels/chart86.xml.rels><?xml version="1.0" encoding="UTF-8" standalone="yes"?>
<Relationships xmlns="http://schemas.openxmlformats.org/package/2006/relationships"><Relationship Id="rId1" Type="http://schemas.microsoft.com/office/2011/relationships/chartStyle" Target="style86.xml"/><Relationship Id="rId2" Type="http://schemas.microsoft.com/office/2011/relationships/chartColorStyle" Target="colors86.xml"/></Relationships>
</file>

<file path=xl/charts/_rels/chart87.xml.rels><?xml version="1.0" encoding="UTF-8" standalone="yes"?>
<Relationships xmlns="http://schemas.openxmlformats.org/package/2006/relationships"><Relationship Id="rId1" Type="http://schemas.microsoft.com/office/2011/relationships/chartStyle" Target="style87.xml"/><Relationship Id="rId2" Type="http://schemas.microsoft.com/office/2011/relationships/chartColorStyle" Target="colors87.xml"/></Relationships>
</file>

<file path=xl/charts/_rels/chart88.xml.rels><?xml version="1.0" encoding="UTF-8" standalone="yes"?>
<Relationships xmlns="http://schemas.openxmlformats.org/package/2006/relationships"><Relationship Id="rId1" Type="http://schemas.microsoft.com/office/2011/relationships/chartStyle" Target="style88.xml"/><Relationship Id="rId2" Type="http://schemas.microsoft.com/office/2011/relationships/chartColorStyle" Target="colors88.xml"/></Relationships>
</file>

<file path=xl/charts/_rels/chart89.xml.rels><?xml version="1.0" encoding="UTF-8" standalone="yes"?>
<Relationships xmlns="http://schemas.openxmlformats.org/package/2006/relationships"><Relationship Id="rId1" Type="http://schemas.microsoft.com/office/2011/relationships/chartStyle" Target="style89.xml"/><Relationship Id="rId2" Type="http://schemas.microsoft.com/office/2011/relationships/chartColorStyle" Target="colors89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_rels/chart90.xml.rels><?xml version="1.0" encoding="UTF-8" standalone="yes"?>
<Relationships xmlns="http://schemas.openxmlformats.org/package/2006/relationships"><Relationship Id="rId1" Type="http://schemas.microsoft.com/office/2011/relationships/chartStyle" Target="style90.xml"/><Relationship Id="rId2" Type="http://schemas.microsoft.com/office/2011/relationships/chartColorStyle" Target="colors90.xml"/></Relationships>
</file>

<file path=xl/charts/_rels/chart91.xml.rels><?xml version="1.0" encoding="UTF-8" standalone="yes"?>
<Relationships xmlns="http://schemas.openxmlformats.org/package/2006/relationships"><Relationship Id="rId1" Type="http://schemas.microsoft.com/office/2011/relationships/chartStyle" Target="style91.xml"/><Relationship Id="rId2" Type="http://schemas.microsoft.com/office/2011/relationships/chartColorStyle" Target="colors91.xml"/></Relationships>
</file>

<file path=xl/charts/_rels/chart92.xml.rels><?xml version="1.0" encoding="UTF-8" standalone="yes"?>
<Relationships xmlns="http://schemas.openxmlformats.org/package/2006/relationships"><Relationship Id="rId1" Type="http://schemas.microsoft.com/office/2011/relationships/chartStyle" Target="style92.xml"/><Relationship Id="rId2" Type="http://schemas.microsoft.com/office/2011/relationships/chartColorStyle" Target="colors92.xml"/></Relationships>
</file>

<file path=xl/charts/_rels/chart93.xml.rels><?xml version="1.0" encoding="UTF-8" standalone="yes"?>
<Relationships xmlns="http://schemas.openxmlformats.org/package/2006/relationships"><Relationship Id="rId1" Type="http://schemas.microsoft.com/office/2011/relationships/chartStyle" Target="style93.xml"/><Relationship Id="rId2" Type="http://schemas.microsoft.com/office/2011/relationships/chartColorStyle" Target="colors93.xml"/></Relationships>
</file>

<file path=xl/charts/_rels/chart94.xml.rels><?xml version="1.0" encoding="UTF-8" standalone="yes"?>
<Relationships xmlns="http://schemas.openxmlformats.org/package/2006/relationships"><Relationship Id="rId1" Type="http://schemas.microsoft.com/office/2011/relationships/chartStyle" Target="style94.xml"/><Relationship Id="rId2" Type="http://schemas.microsoft.com/office/2011/relationships/chartColorStyle" Target="colors94.xml"/></Relationships>
</file>

<file path=xl/charts/_rels/chart95.xml.rels><?xml version="1.0" encoding="UTF-8" standalone="yes"?>
<Relationships xmlns="http://schemas.openxmlformats.org/package/2006/relationships"><Relationship Id="rId1" Type="http://schemas.microsoft.com/office/2011/relationships/chartStyle" Target="style95.xml"/><Relationship Id="rId2" Type="http://schemas.microsoft.com/office/2011/relationships/chartColorStyle" Target="colors95.xml"/></Relationships>
</file>

<file path=xl/charts/_rels/chart96.xml.rels><?xml version="1.0" encoding="UTF-8" standalone="yes"?>
<Relationships xmlns="http://schemas.openxmlformats.org/package/2006/relationships"><Relationship Id="rId1" Type="http://schemas.microsoft.com/office/2011/relationships/chartStyle" Target="style96.xml"/><Relationship Id="rId2" Type="http://schemas.microsoft.com/office/2011/relationships/chartColorStyle" Target="colors96.xml"/></Relationships>
</file>

<file path=xl/charts/_rels/chart97.xml.rels><?xml version="1.0" encoding="UTF-8" standalone="yes"?>
<Relationships xmlns="http://schemas.openxmlformats.org/package/2006/relationships"><Relationship Id="rId1" Type="http://schemas.microsoft.com/office/2011/relationships/chartStyle" Target="style97.xml"/><Relationship Id="rId2" Type="http://schemas.microsoft.com/office/2011/relationships/chartColorStyle" Target="colors97.xml"/></Relationships>
</file>

<file path=xl/charts/_rels/chart98.xml.rels><?xml version="1.0" encoding="UTF-8" standalone="yes"?>
<Relationships xmlns="http://schemas.openxmlformats.org/package/2006/relationships"><Relationship Id="rId1" Type="http://schemas.microsoft.com/office/2011/relationships/chartStyle" Target="style98.xml"/><Relationship Id="rId2" Type="http://schemas.microsoft.com/office/2011/relationships/chartColorStyle" Target="colors98.xml"/></Relationships>
</file>

<file path=xl/charts/_rels/chart99.xml.rels><?xml version="1.0" encoding="UTF-8" standalone="yes"?>
<Relationships xmlns="http://schemas.openxmlformats.org/package/2006/relationships"><Relationship Id="rId1" Type="http://schemas.microsoft.com/office/2011/relationships/chartStyle" Target="style99.xml"/><Relationship Id="rId2" Type="http://schemas.microsoft.com/office/2011/relationships/chartColorStyle" Target="colors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'YO-AMK_Uni-Yhs'!$H$4:$H$9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'YO-AMK_Uni-Yhs'!$I$4:$I$9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'YO-AMK_Uni-Yhs'!$H$4:$H$9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-26188016"/>
        <c:axId val="-26185696"/>
      </c:barChart>
      <c:catAx>
        <c:axId val="-2618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618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8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'YO-AMK_Uni-Yhs'!$H$64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'YO-AMK_Uni-Yhs'!$H$65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'YO-AMK_Uni-Yhs'!$I$65:$J$65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axId val="8686576"/>
        <c:axId val="8689840"/>
      </c:barChart>
      <c:barChart>
        <c:barDir val="col"/>
        <c:grouping val="clustered"/>
        <c:varyColors val="0"/>
        <c:ser>
          <c:idx val="1"/>
          <c:order val="1"/>
          <c:tx>
            <c:strRef>
              <c:f>'YO-AMK_Uni-Yhs'!$H$66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'YO-AMK_Uni-Yhs'!$I$66:$J$66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697360"/>
        <c:axId val="8693600"/>
      </c:barChart>
      <c:catAx>
        <c:axId val="868657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9840"/>
        <c:crosses val="autoZero"/>
        <c:auto val="1"/>
        <c:lblAlgn val="ctr"/>
        <c:lblOffset val="100"/>
        <c:noMultiLvlLbl val="0"/>
      </c:catAx>
      <c:valAx>
        <c:axId val="868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Asetukset!$A$10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6576"/>
        <c:crosses val="autoZero"/>
        <c:crossBetween val="between"/>
      </c:valAx>
      <c:valAx>
        <c:axId val="8693600"/>
        <c:scaling>
          <c:orientation val="minMax"/>
        </c:scaling>
        <c:delete val="0"/>
        <c:axPos val="r"/>
        <c:title>
          <c:tx>
            <c:strRef>
              <c:f>Asetukset!$A$11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3096124490715"/>
              <c:y val="0.2086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60"/>
        <c:crosses val="max"/>
        <c:crossBetween val="between"/>
      </c:valAx>
      <c:catAx>
        <c:axId val="8697360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869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Kansallisk_Nationalb!$H$74:$H$77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Kansallisk_Nationalb!$I$74:$I$77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Kansallisk_Nationalb!$H$74:$H$77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Kansallisk_Nationalb!$J$74:$J$77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168848"/>
        <c:axId val="10171600"/>
      </c:barChart>
      <c:catAx>
        <c:axId val="10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1600"/>
        <c:crosses val="autoZero"/>
        <c:auto val="1"/>
        <c:lblAlgn val="ctr"/>
        <c:lblOffset val="100"/>
        <c:noMultiLvlLbl val="0"/>
      </c:catAx>
      <c:valAx>
        <c:axId val="1017160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68848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Kansallisk_Nationalb!$H$80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Kansallisk_Nationalb!$H$81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Kansallisk_Nationalb!$I$81:$J$81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202448"/>
        <c:axId val="10205440"/>
      </c:barChart>
      <c:lineChart>
        <c:grouping val="standard"/>
        <c:varyColors val="0"/>
        <c:ser>
          <c:idx val="4"/>
          <c:order val="1"/>
          <c:tx>
            <c:strRef>
              <c:f>Kansallisk_Nationalb!$H$85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Kansallisk_Nationalb!$I$85:$J$85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Kansallisk_Nationalb!$H$86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2960"/>
        <c:axId val="10209200"/>
      </c:lineChart>
      <c:catAx>
        <c:axId val="1020244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5440"/>
        <c:crosses val="autoZero"/>
        <c:auto val="1"/>
        <c:lblAlgn val="ctr"/>
        <c:lblOffset val="100"/>
        <c:noMultiLvlLbl val="0"/>
      </c:catAx>
      <c:valAx>
        <c:axId val="102054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Asetukset!$A$16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0223152022315202"/>
              <c:y val="0.1922685185185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2448"/>
        <c:crosses val="autoZero"/>
        <c:crossBetween val="between"/>
      </c:valAx>
      <c:valAx>
        <c:axId val="10209200"/>
        <c:scaling>
          <c:orientation val="minMax"/>
        </c:scaling>
        <c:delete val="0"/>
        <c:axPos val="r"/>
        <c:title>
          <c:tx>
            <c:strRef>
              <c:f>Asetukset!$A$17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306724211774"/>
              <c:y val="0.16449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2960"/>
        <c:crosses val="max"/>
        <c:crossBetween val="between"/>
      </c:valAx>
      <c:catAx>
        <c:axId val="10212960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020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Kansallisk_Nationalb!$H$80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Kansallisk_Nationalb!$I$82:$J$82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Kansallisk_Nationalb!$H$83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Kansallisk_Nationalb!$I$83:$J$83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244656"/>
        <c:axId val="10247648"/>
      </c:barChart>
      <c:lineChart>
        <c:grouping val="standard"/>
        <c:varyColors val="0"/>
        <c:ser>
          <c:idx val="2"/>
          <c:order val="2"/>
          <c:tx>
            <c:strRef>
              <c:f>Kansallisk_Nationalb!$H$84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Kansallisk_Nationalb!$I$80:$J$80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Kansallisk_Nationalb!$I$84:$J$84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5168"/>
        <c:axId val="10251408"/>
      </c:lineChart>
      <c:catAx>
        <c:axId val="1024465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7648"/>
        <c:crosses val="autoZero"/>
        <c:auto val="1"/>
        <c:lblAlgn val="ctr"/>
        <c:lblOffset val="100"/>
        <c:noMultiLvlLbl val="0"/>
      </c:catAx>
      <c:valAx>
        <c:axId val="1024764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Asetukset!$A$12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4656"/>
        <c:crosses val="autoZero"/>
        <c:crossBetween val="between"/>
      </c:valAx>
      <c:valAx>
        <c:axId val="10251408"/>
        <c:scaling>
          <c:orientation val="minMax"/>
          <c:min val="0.0"/>
        </c:scaling>
        <c:delete val="0"/>
        <c:axPos val="r"/>
        <c:title>
          <c:tx>
            <c:strRef>
              <c:f>Asetukset!$A$13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5168"/>
        <c:crosses val="max"/>
        <c:crossBetween val="between"/>
      </c:valAx>
      <c:catAx>
        <c:axId val="1025516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0251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Kansallisk_Nationalb!$H$88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Kansallisk_Nationalb!$H$91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Kansallisk_Nationalb!$I$88:$J$88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Kansallisk_Nationalb!$I$91:$J$91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7440"/>
        <c:axId val="11203408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Kansallisk_Nationalb!$H$92</c15:sqref>
                        </c15:formulaRef>
                      </c:ext>
                    </c:extLst>
                    <c:strCache>
                      <c:ptCount val="1"/>
                      <c:pt idx="0">
                        <c:v>Valitse kieli - Välj spåket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 w="25400"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Kansallisk_Nationalb!$I$88:$J$88</c15:sqref>
                        </c15:formulaRef>
                      </c:ext>
                    </c:extLst>
                    <c:numCache>
                      <c:formatCode>#,##0.0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Kansallisk_Nationalb!$I$92:$J$92</c15:sqref>
                        </c15:formulaRef>
                      </c:ext>
                    </c:extLst>
                    <c:numCache>
                      <c:formatCode>#,##0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val>
              </c15:ser>
            </c15:filteredBarSeries>
          </c:ext>
        </c:extLst>
      </c:barChar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11214192"/>
        <c:axId val="11209920"/>
        <c:extLst>
          <c:ext xmlns:c15="http://schemas.microsoft.com/office/drawing/2012/chart" uri="{02D57815-91ED-43cb-92C2-25804820EDAC}">
            <c15:filteredBarSeries>
              <c15:ser>
                <c:idx val="5"/>
                <c:order val="3"/>
                <c:tx>
                  <c:strRef>
                    <c:extLst>
                      <c:ext uri="{02D57815-91ED-43cb-92C2-25804820EDAC}">
                        <c15:formulaRef>
                          <c15:sqref>Kansallisk_Nationalb!$H$94</c15:sqref>
                        </c15:formulaRef>
                      </c:ext>
                    </c:extLst>
                    <c:strCache>
                      <c:ptCount val="1"/>
                      <c:pt idx="0">
                        <c:v>Valitse kieli - Välj spåket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Kansallisk_Nationalb!$I$88:$J$88</c15:sqref>
                        </c15:formulaRef>
                      </c:ext>
                    </c:extLst>
                    <c:numCache>
                      <c:formatCode>#,##0.0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Kansallisk_Nationalb!$I$94:$J$94</c15:sqref>
                        </c15:formulaRef>
                      </c:ext>
                    </c:extLst>
                    <c:numCache>
                      <c:formatCode>#,##0.0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val>
              </c15:ser>
            </c15:filteredBarSeries>
            <c15:filteredBarSeries>
              <c15:ser>
                <c:idx val="6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Kansallisk_Nationalb!$H$95</c15:sqref>
                        </c15:formulaRef>
                      </c:ext>
                    </c:extLst>
                    <c:strCache>
                      <c:ptCount val="1"/>
                      <c:pt idx="0">
                        <c:v>Valitse kieli - Välj spåket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6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lumMod val="6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6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Kansallisk_Nationalb!$I$88:$J$88</c15:sqref>
                        </c15:formulaRef>
                      </c:ext>
                    </c:extLst>
                    <c:numCache>
                      <c:formatCode>#,##0.0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Kansallisk_Nationalb!$I$95:$J$95</c15:sqref>
                        </c15:formulaRef>
                      </c:ext>
                    </c:extLst>
                    <c:numCache>
                      <c:formatCode>#,##0.0</c:formatCode>
                      <c:ptCount val="2"/>
                      <c:pt idx="0">
                        <c:v>0.0</c:v>
                      </c:pt>
                      <c:pt idx="1">
                        <c:v>0.0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Kansallisk_Nationalb!$H$89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borderCallout1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Kansallisk_Nationalb!$I$88:$J$88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Kansallisk_Nationalb!$I$89:$J$89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192"/>
        <c:axId val="11209920"/>
      </c:lineChart>
      <c:valAx>
        <c:axId val="1120340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Asetukset!$A$14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7440"/>
        <c:crosses val="autoZero"/>
        <c:crossBetween val="between"/>
      </c:valAx>
      <c:catAx>
        <c:axId val="1120744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3408"/>
        <c:crossesAt val="0.0"/>
        <c:auto val="1"/>
        <c:lblAlgn val="ctr"/>
        <c:lblOffset val="100"/>
        <c:noMultiLvlLbl val="0"/>
      </c:catAx>
      <c:valAx>
        <c:axId val="11209920"/>
        <c:scaling>
          <c:orientation val="minMax"/>
          <c:max val="50.0"/>
          <c:min val="0.0"/>
        </c:scaling>
        <c:delete val="0"/>
        <c:axPos val="r"/>
        <c:title>
          <c:tx>
            <c:strRef>
              <c:f>Asetukset!$A$15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62601868644"/>
              <c:y val="0.12078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4192"/>
        <c:crosses val="max"/>
        <c:crossBetween val="between"/>
      </c:valAx>
      <c:catAx>
        <c:axId val="1121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0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Kansallisk_Nationalb!$H$111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Kansallisk_Nationalb!$H$112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Kansallisk_Nationalb!$I$111:$J$111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Kansallisk_Nationalb!$I$112:$J$112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Kansallisk_Nationalb!$H$113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Kansallisk_Nationalb!$I$111:$J$111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Kansallisk_Nationalb!$I$113:$J$113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251776"/>
        <c:axId val="11254768"/>
      </c:barChart>
      <c:lineChart>
        <c:grouping val="standard"/>
        <c:varyColors val="0"/>
        <c:ser>
          <c:idx val="2"/>
          <c:order val="2"/>
          <c:tx>
            <c:strRef>
              <c:f>Kansallisk_Nationalb!$H$114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Kansallisk_Nationalb!$I$111:$J$111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Kansallisk_Nationalb!$I$114:$J$114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622352"/>
        <c:axId val="-67624400"/>
      </c:lineChart>
      <c:catAx>
        <c:axId val="1125177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4768"/>
        <c:crosses val="autoZero"/>
        <c:auto val="1"/>
        <c:lblAlgn val="ctr"/>
        <c:lblOffset val="100"/>
        <c:noMultiLvlLbl val="0"/>
      </c:catAx>
      <c:valAx>
        <c:axId val="1125476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1776"/>
        <c:crosses val="autoZero"/>
        <c:crossBetween val="between"/>
      </c:valAx>
      <c:valAx>
        <c:axId val="-67624400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622352"/>
        <c:crosses val="max"/>
        <c:crossBetween val="between"/>
        <c:majorUnit val="0.1"/>
      </c:valAx>
      <c:catAx>
        <c:axId val="-6762235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-67624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Kansallisk_Nationalb!$H$98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Kansallisk_Nationalb!$H$99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Kansallisk_Nationalb!$I$98:$J$98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Kansallisk_Nationalb!$I$99:$J$99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Kansallisk_Nationalb!$H$100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Kansallisk_Nationalb!$I$98:$J$98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Kansallisk_Nationalb!$I$100:$J$100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267568"/>
        <c:axId val="11270560"/>
      </c:barChart>
      <c:lineChart>
        <c:grouping val="standard"/>
        <c:varyColors val="0"/>
        <c:ser>
          <c:idx val="2"/>
          <c:order val="2"/>
          <c:tx>
            <c:strRef>
              <c:f>Kansallisk_Nationalb!$H$101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Kansallisk_Nationalb!$I$98:$J$98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Kansallisk_Nationalb!$I$101:$J$101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520"/>
        <c:axId val="11273040"/>
      </c:lineChart>
      <c:catAx>
        <c:axId val="1126756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0560"/>
        <c:crosses val="autoZero"/>
        <c:auto val="1"/>
        <c:lblAlgn val="ctr"/>
        <c:lblOffset val="100"/>
        <c:noMultiLvlLbl val="0"/>
      </c:catAx>
      <c:valAx>
        <c:axId val="1127056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7568"/>
        <c:crosses val="autoZero"/>
        <c:crossBetween val="between"/>
      </c:valAx>
      <c:valAx>
        <c:axId val="11273040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75520"/>
        <c:crosses val="max"/>
        <c:crossBetween val="between"/>
      </c:valAx>
      <c:catAx>
        <c:axId val="11275520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1273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Asetukset!$A$6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'YO-AMK_Uni-Yhs'!$I$167:$J$167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'YO-AMK_Uni-Yhs'!$H$168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'YO-AMK_Uni-Yhs'!$I$168:$J$168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05648"/>
        <c:axId val="11308400"/>
      </c:barChart>
      <c:catAx>
        <c:axId val="1130564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8400"/>
        <c:crosses val="autoZero"/>
        <c:auto val="1"/>
        <c:lblAlgn val="ctr"/>
        <c:lblOffset val="100"/>
        <c:noMultiLvlLbl val="0"/>
      </c:catAx>
      <c:valAx>
        <c:axId val="1130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Asetukset!$A$7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'YO-AMK_Uni-Yhs'!$H$170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'YO-AMK_Uni-Yhs'!$I$170:$J$170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'YO-AMK_Uni-Yhs'!$H$171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'YO-AMK_Uni-Yhs'!$I$171:$J$171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3840"/>
        <c:axId val="11336592"/>
      </c:barChart>
      <c:catAx>
        <c:axId val="1133384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6592"/>
        <c:crosses val="autoZero"/>
        <c:auto val="1"/>
        <c:lblAlgn val="ctr"/>
        <c:lblOffset val="100"/>
        <c:noMultiLvlLbl val="0"/>
      </c:catAx>
      <c:valAx>
        <c:axId val="1133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Asetukset!$A$8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'YO-AMK_Uni-Yhs'!$H$181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'YO-AMK_Uni-Yhs'!$I$181:$J$181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'YO-AMK_Uni-Yhs'!$I$182:$J$182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60784"/>
        <c:axId val="11363536"/>
      </c:barChart>
      <c:catAx>
        <c:axId val="113607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3536"/>
        <c:crosses val="autoZero"/>
        <c:auto val="1"/>
        <c:lblAlgn val="ctr"/>
        <c:lblOffset val="100"/>
        <c:noMultiLvlLbl val="0"/>
      </c:catAx>
      <c:valAx>
        <c:axId val="1136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Asetukset!$A$9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'YO-AMK_Uni-Yhs'!$H$188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'YO-AMK_Uni-Yhs'!$I$188:$J$188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'YO-AMK_Uni-Yhs'!$I$189:$J$189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87936"/>
        <c:axId val="11390688"/>
      </c:barChart>
      <c:catAx>
        <c:axId val="1138793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0688"/>
        <c:crosses val="autoZero"/>
        <c:auto val="1"/>
        <c:lblAlgn val="ctr"/>
        <c:lblOffset val="100"/>
        <c:noMultiLvlLbl val="0"/>
      </c:catAx>
      <c:valAx>
        <c:axId val="113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'YO-AMK_Uni-Yhs'!$I$71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'YO-AMK_Uni-Yhs'!$J$71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20624"/>
        <c:axId val="8723376"/>
      </c:barChart>
      <c:catAx>
        <c:axId val="872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723376"/>
        <c:crosses val="autoZero"/>
        <c:auto val="1"/>
        <c:lblAlgn val="ctr"/>
        <c:lblOffset val="100"/>
        <c:noMultiLvlLbl val="0"/>
      </c:catAx>
      <c:valAx>
        <c:axId val="872337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'YO-AMK_Uni-Yhs'!$H$223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'YO-AMK_Uni-Yhs'!$H$224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'YO-AMK_Uni-Yhs'!$I$224:$J$224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'YO-AMK_Uni-Yhs'!$H$225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'YO-AMK_Uni-Yhs'!$I$225:$J$225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'YO-AMK_Uni-Yhs'!$H$226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'YO-AMK_Uni-Yhs'!$I$226:$J$226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'YO-AMK_Uni-Yhs'!$H$227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'YO-AMK_Uni-Yhs'!$I$227:$J$227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21872"/>
        <c:axId val="11425136"/>
      </c:barChart>
      <c:catAx>
        <c:axId val="1142187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5136"/>
        <c:crosses val="autoZero"/>
        <c:auto val="1"/>
        <c:lblAlgn val="ctr"/>
        <c:lblOffset val="100"/>
        <c:noMultiLvlLbl val="0"/>
      </c:catAx>
      <c:valAx>
        <c:axId val="1142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'YO-AMK_Uni-Yhs'!$H$230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'YO-AMK_Uni-Yhs'!$H$231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'YO-AMK_Uni-Yhs'!$I$231:$J$231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'YO-AMK_Uni-Yhs'!$H$232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'YO-AMK_Uni-Yhs'!$I$232:$J$232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'YO-AMK_Uni-Yhs'!$H$233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'YO-AMK_Uni-Yhs'!$I$233:$J$233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'YO-AMK_Uni-Yhs'!$I$234:$J$234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55920"/>
        <c:axId val="11459184"/>
      </c:barChart>
      <c:catAx>
        <c:axId val="11455920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9184"/>
        <c:crosses val="autoZero"/>
        <c:auto val="1"/>
        <c:lblAlgn val="ctr"/>
        <c:lblOffset val="100"/>
        <c:noMultiLvlLbl val="0"/>
      </c:catAx>
      <c:valAx>
        <c:axId val="1145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'YO-AMK_Uni-Yhs'!$H$238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'YO-AMK_Uni-Yhs'!$I$238:$J$238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'YO-AMK_Uni-Yhs'!$H$239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'YO-AMK_Uni-Yhs'!$I$239:$J$239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'YO-AMK_Uni-Yhs'!$I$240:$J$240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'YO-AMK_Uni-Yhs'!$H$241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'YO-AMK_Uni-Yhs'!$I$241:$J$241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90272"/>
        <c:axId val="11493536"/>
      </c:barChart>
      <c:catAx>
        <c:axId val="1149027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3536"/>
        <c:crosses val="autoZero"/>
        <c:auto val="1"/>
        <c:lblAlgn val="ctr"/>
        <c:lblOffset val="100"/>
        <c:noMultiLvlLbl val="0"/>
      </c:catAx>
      <c:valAx>
        <c:axId val="1149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Kansallisk_Nationalb!$J$3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Kansallisk_Nationalb!$J$3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Kansallisk_Nationalb!$J$4:$J$9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Kansallisk_Nationalb!$J$12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Kansallisk_Nationalb!$J$12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Kansallisk_Nationalb!$J$13:$J$15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Kansallisk_Nationalb!$H$13:$H$15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Kansallisk_Nationalb!$J$18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Kansallisk_Nationalb!$J$18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Kansallisk_Nationalb!$J$19:$J$21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Kansallisk_Nationalb!$J$24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Kansallisk_Nationalb!$J$24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2"/>
              <c:layout>
                <c:manualLayout>
                  <c:x val="0.0844470691163605"/>
                  <c:y val="0.14318569553805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Kansallisk_Nationalb!$J$25:$J$28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Kansallisk_Nationalb!$J$31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Kansallisk_Nationalb!$J$31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Kansallisk_Nationalb!$H$32:$H$37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Kansallisk_Nationalb!$J$32:$J$37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Kansallisk_Nationalb!$J$40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Kansallisk_Nationalb!$J$40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1"/>
              <c:layout>
                <c:manualLayout>
                  <c:x val="-0.0818737970253718"/>
                  <c:y val="0.04345618256051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0658185695538058"/>
                  <c:y val="-0.009698162729658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161010498687664"/>
                  <c:y val="-0.0574934383202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588737970253718"/>
                  <c:y val="-0.03454578594342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Kansallisk_Nationalb!$H$41:$H$45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Kansallisk_Nationalb!$J$41:$J$45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Kansallisk_Nationalb!$J$48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Kansallisk_Nationalb!$J$48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Kansallisk_Nationalb!$H$49:$H$51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Kansallisk_Nationalb!$J$49:$J$51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'YO-AMK_Uni-Yhs'!$I$74:$I$76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'YO-AMK_Uni-Yhs'!$J$74:$J$76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50464"/>
        <c:axId val="8753216"/>
      </c:barChart>
      <c:catAx>
        <c:axId val="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3216"/>
        <c:crosses val="autoZero"/>
        <c:auto val="1"/>
        <c:lblAlgn val="ctr"/>
        <c:lblOffset val="100"/>
        <c:noMultiLvlLbl val="0"/>
      </c:catAx>
      <c:valAx>
        <c:axId val="875321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Kansallisk_Nationalb!$J$54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Kansallisk_Nationalb!$J$54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Kansallisk_Nationalb!$H$55:$H$56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Kansallisk_Nationalb!$J$55:$J$56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Kansallisk_Nationalb!$H$119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Kansallisk_Nationalb!$H$120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Kansallisk_Nationalb!$I$119:$J$119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Kansallisk_Nationalb!$I$120:$J$120</c:f>
              <c:numCache>
                <c:formatCode>#,##0_ ;[Red]\-#,##0\ </c:formatCode>
                <c:ptCount val="2"/>
              </c:numCache>
            </c:numRef>
          </c:val>
        </c:ser>
        <c:ser>
          <c:idx val="1"/>
          <c:order val="1"/>
          <c:tx>
            <c:strRef>
              <c:f>Kansallisk_Nationalb!$H$121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Kansallisk_Nationalb!$I$119:$J$119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Kansallisk_Nationalb!$I$121:$J$121</c:f>
              <c:numCache>
                <c:formatCode>#,##0_ ;[Red]\-#,##0\ 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2176"/>
        <c:axId val="10394928"/>
      </c:barChart>
      <c:catAx>
        <c:axId val="1039217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4928"/>
        <c:crosses val="autoZero"/>
        <c:auto val="1"/>
        <c:lblAlgn val="ctr"/>
        <c:lblOffset val="100"/>
        <c:noMultiLvlLbl val="0"/>
      </c:catAx>
      <c:valAx>
        <c:axId val="1039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9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Kansallisk_Nationalb!$H$67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Kansallisk_Nationalb!$H$68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Kansallisk_Nationalb!$I$68:$J$68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Kansallisk_Nationalb!$H$69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Kansallisk_Nationalb!$I$69:$J$69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Kansallisk_Nationalb!$H$70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Kansallisk_Nationalb!$I$70:$J$70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609408"/>
        <c:axId val="11612160"/>
      </c:barChart>
      <c:catAx>
        <c:axId val="1160940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2160"/>
        <c:crosses val="autoZero"/>
        <c:auto val="1"/>
        <c:lblAlgn val="ctr"/>
        <c:lblOffset val="100"/>
        <c:noMultiLvlLbl val="0"/>
      </c:catAx>
      <c:valAx>
        <c:axId val="1161216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Kansallisk_Nationalb!$H$74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Kansallisk_Nationalb!$I$74:$J$74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Kansallisk_Nationalb!$H$75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Kansallisk_Nationalb!$I$75:$J$75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Kansallisk_Nationalb!$H$76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Kansallisk_Nationalb!$I$76:$J$76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Kansallisk_Nationalb!$H$77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Kansallisk_Nationalb!$I$77:$J$77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424144"/>
        <c:axId val="10427408"/>
      </c:barChart>
      <c:catAx>
        <c:axId val="1042414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7408"/>
        <c:crosses val="autoZero"/>
        <c:auto val="1"/>
        <c:lblAlgn val="ctr"/>
        <c:lblOffset val="100"/>
        <c:noMultiLvlLbl val="0"/>
      </c:catAx>
      <c:valAx>
        <c:axId val="1042740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4144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Kansallisk_Nationalb!$H$105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Kansallisk_Nationalb!$H$107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Kansallisk_Nationalb!$I$106:$J$106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Kansallisk_Nationalb!$I$107:$J$107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Kansallisk_Nationalb!$H$108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Kansallisk_Nationalb!$I$106:$J$106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Kansallisk_Nationalb!$I$108:$J$108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53488"/>
        <c:axId val="10456240"/>
      </c:barChart>
      <c:catAx>
        <c:axId val="1045348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240"/>
        <c:crosses val="autoZero"/>
        <c:auto val="1"/>
        <c:lblAlgn val="ctr"/>
        <c:lblOffset val="100"/>
        <c:noMultiLvlLbl val="0"/>
      </c:catAx>
      <c:valAx>
        <c:axId val="104562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Kansallisk_Nationalb!$H$105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Kansallisk_Nationalb!$I$106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Kansallisk_Nationalb!$H$107:$H$108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Kansallisk_Nationalb!$I$107:$I$108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Kansallisk_Nationalb!$J$106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Kansallisk_Nationalb!$H$107:$H$108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Kansallisk_Nationalb!$J$107:$J$108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595184"/>
        <c:axId val="12597936"/>
      </c:barChart>
      <c:catAx>
        <c:axId val="1259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7936"/>
        <c:crosses val="autoZero"/>
        <c:auto val="1"/>
        <c:lblAlgn val="ctr"/>
        <c:lblOffset val="100"/>
        <c:noMultiLvlLbl val="0"/>
      </c:catAx>
      <c:valAx>
        <c:axId val="1259793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Erik_Special!$I$4:$I$9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Erik_Special!$J$3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Erik_Special!$J$4:$J$9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12657408"/>
        <c:axId val="12660160"/>
      </c:barChart>
      <c:catAx>
        <c:axId val="1265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6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Erik_Special!$H$12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Erik_Special!$I$12:$J$12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Erik_Special!$I$13:$J$13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Erik_Special!$I$12:$J$12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Erik_Special!$I$14:$J$14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Erik_Special!$H$15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Erik_Special!$I$12:$J$12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Erik_Special!$I$15:$J$15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854896"/>
        <c:axId val="11858160"/>
      </c:barChart>
      <c:catAx>
        <c:axId val="11854896"/>
        <c:scaling>
          <c:orientation val="minMax"/>
        </c:scaling>
        <c:delete val="0"/>
        <c:axPos val="b"/>
        <c:numFmt formatCode="#,##0.0_ ;[Red]\-#,##0.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160"/>
        <c:crosses val="autoZero"/>
        <c:auto val="1"/>
        <c:lblAlgn val="ctr"/>
        <c:lblOffset val="100"/>
        <c:noMultiLvlLbl val="0"/>
      </c:catAx>
      <c:valAx>
        <c:axId val="1185816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Erik_Special!$H$18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680949256342957"/>
          <c:y val="0.0254283318751823"/>
          <c:w val="0.834682852143482"/>
          <c:h val="0.61498432487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Erik_Special!$I$18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Erik_Special!$I$19:$I$21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Erik_Special!$J$18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Erik_Special!$J$19:$J$21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891776"/>
        <c:axId val="11894528"/>
      </c:barChart>
      <c:catAx>
        <c:axId val="118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4528"/>
        <c:crosses val="autoZero"/>
        <c:auto val="1"/>
        <c:lblAlgn val="ctr"/>
        <c:lblOffset val="100"/>
        <c:noMultiLvlLbl val="0"/>
      </c:catAx>
      <c:valAx>
        <c:axId val="1189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Erik_Special!$H$24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Erik_Special!$I$25:$I$28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Erik_Special!$J$24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Erik_Special!$J$25:$J$28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922144"/>
        <c:axId val="11924896"/>
      </c:barChart>
      <c:catAx>
        <c:axId val="119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896"/>
        <c:crosses val="autoZero"/>
        <c:auto val="1"/>
        <c:lblAlgn val="ctr"/>
        <c:lblOffset val="100"/>
        <c:noMultiLvlLbl val="0"/>
      </c:catAx>
      <c:valAx>
        <c:axId val="119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'YO-AMK_Uni-Yhs'!$I$80:$I$83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'YO-AMK_Uni-Yhs'!$J$80:$J$83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26058160"/>
        <c:axId val="-26055408"/>
      </c:barChart>
      <c:catAx>
        <c:axId val="-2605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55408"/>
        <c:crosses val="autoZero"/>
        <c:auto val="1"/>
        <c:lblAlgn val="ctr"/>
        <c:lblOffset val="100"/>
        <c:noMultiLvlLbl val="0"/>
      </c:catAx>
      <c:valAx>
        <c:axId val="-2605540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58160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Erik_Special!$H$31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Erik_Special!$H$32:$H$37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Erik_Special!$I$32:$I$37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Erik_Special!$H$32:$H$37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Erik_Special!$J$32:$J$37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40"/>
        <c:axId val="11955120"/>
        <c:axId val="11957872"/>
      </c:barChart>
      <c:catAx>
        <c:axId val="1195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7872"/>
        <c:crosses val="autoZero"/>
        <c:auto val="1"/>
        <c:lblAlgn val="ctr"/>
        <c:lblOffset val="100"/>
        <c:tickLblSkip val="1"/>
        <c:noMultiLvlLbl val="0"/>
      </c:catAx>
      <c:valAx>
        <c:axId val="1195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Erik_Special!$H$40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Erik_Special!$H$41:$H$45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Erik_Special!$I$41:$I$45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Erik_Special!$H$41:$H$45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Erik_Special!$J$41:$J$45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35"/>
        <c:axId val="11986848"/>
        <c:axId val="11989600"/>
      </c:barChart>
      <c:catAx>
        <c:axId val="11986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9600"/>
        <c:crosses val="autoZero"/>
        <c:auto val="1"/>
        <c:lblAlgn val="ctr"/>
        <c:lblOffset val="100"/>
        <c:tickLblSkip val="1"/>
        <c:noMultiLvlLbl val="0"/>
      </c:catAx>
      <c:valAx>
        <c:axId val="1198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Erik_Special!$H$48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Erik_Special!$I$49:$I$51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019136"/>
        <c:axId val="12021888"/>
      </c:barChart>
      <c:catAx>
        <c:axId val="1201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1888"/>
        <c:crosses val="autoZero"/>
        <c:auto val="1"/>
        <c:lblAlgn val="ctr"/>
        <c:lblOffset val="100"/>
        <c:noMultiLvlLbl val="0"/>
      </c:catAx>
      <c:valAx>
        <c:axId val="1202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Erik_Special!$H$54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Erik_Special!$I$55:$I$56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Erik_Special!$J$55:$J$56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050848"/>
        <c:axId val="12053600"/>
      </c:barChart>
      <c:catAx>
        <c:axId val="120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3600"/>
        <c:crosses val="autoZero"/>
        <c:auto val="1"/>
        <c:lblAlgn val="ctr"/>
        <c:lblOffset val="100"/>
        <c:noMultiLvlLbl val="0"/>
      </c:catAx>
      <c:valAx>
        <c:axId val="1205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Erik_Special!$H$59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Erik_Special!$H$60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Erik_Special!$I$60:$J$60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Erik_Special!$H$61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Erik_Special!$I$61:$J$61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Erik_Special!$H$62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Erik_Special!$I$62:$J$62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083328"/>
        <c:axId val="12086080"/>
      </c:barChart>
      <c:catAx>
        <c:axId val="1208332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6080"/>
        <c:crosses val="autoZero"/>
        <c:auto val="1"/>
        <c:lblAlgn val="ctr"/>
        <c:lblOffset val="100"/>
        <c:noMultiLvlLbl val="0"/>
      </c:catAx>
      <c:valAx>
        <c:axId val="1208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Erik_Special!$H$64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Erik_Special!$H$65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Erik_Special!$I$65:$J$65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axId val="12118624"/>
        <c:axId val="12121888"/>
      </c:barChart>
      <c:barChart>
        <c:barDir val="col"/>
        <c:grouping val="clustered"/>
        <c:varyColors val="0"/>
        <c:ser>
          <c:idx val="1"/>
          <c:order val="1"/>
          <c:tx>
            <c:strRef>
              <c:f>Erik_Special!$H$66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Erik_Special!$I$66:$J$66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129408"/>
        <c:axId val="12125648"/>
      </c:barChart>
      <c:catAx>
        <c:axId val="1211862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1888"/>
        <c:crosses val="autoZero"/>
        <c:auto val="1"/>
        <c:lblAlgn val="ctr"/>
        <c:lblOffset val="100"/>
        <c:noMultiLvlLbl val="0"/>
      </c:catAx>
      <c:valAx>
        <c:axId val="1212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Asetukset!$A$10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8624"/>
        <c:crosses val="autoZero"/>
        <c:crossBetween val="between"/>
      </c:valAx>
      <c:valAx>
        <c:axId val="12125648"/>
        <c:scaling>
          <c:orientation val="minMax"/>
        </c:scaling>
        <c:delete val="0"/>
        <c:axPos val="r"/>
        <c:title>
          <c:tx>
            <c:strRef>
              <c:f>Asetukset!$A$11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3096124490715"/>
              <c:y val="0.2086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29408"/>
        <c:crosses val="max"/>
        <c:crossBetween val="between"/>
      </c:valAx>
      <c:catAx>
        <c:axId val="1212940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2125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Erik_Special!$H$71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Erik_Special!$I$71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Erik_Special!$J$71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152272"/>
        <c:axId val="12155024"/>
      </c:barChart>
      <c:catAx>
        <c:axId val="121522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155024"/>
        <c:crosses val="autoZero"/>
        <c:auto val="1"/>
        <c:lblAlgn val="ctr"/>
        <c:lblOffset val="100"/>
        <c:noMultiLvlLbl val="0"/>
      </c:catAx>
      <c:valAx>
        <c:axId val="1215502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Erik_Special!$I$74:$I$76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Erik_Special!$H$74:$H$76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Erik_Special!$J$74:$J$76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182224"/>
        <c:axId val="12184976"/>
      </c:barChart>
      <c:catAx>
        <c:axId val="1218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4976"/>
        <c:crosses val="autoZero"/>
        <c:auto val="1"/>
        <c:lblAlgn val="ctr"/>
        <c:lblOffset val="100"/>
        <c:noMultiLvlLbl val="0"/>
      </c:catAx>
      <c:valAx>
        <c:axId val="1218497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Erik_Special!$I$80:$I$83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Erik_Special!$J$80:$J$83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201888"/>
        <c:axId val="12204640"/>
      </c:barChart>
      <c:catAx>
        <c:axId val="122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4640"/>
        <c:crosses val="autoZero"/>
        <c:auto val="1"/>
        <c:lblAlgn val="ctr"/>
        <c:lblOffset val="100"/>
        <c:noMultiLvlLbl val="0"/>
      </c:catAx>
      <c:valAx>
        <c:axId val="122046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01888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Erik_Special!$H$87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Erik_Special!$I$87:$J$87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238096"/>
        <c:axId val="12241088"/>
      </c:barChart>
      <c:lineChart>
        <c:grouping val="standard"/>
        <c:varyColors val="0"/>
        <c:ser>
          <c:idx val="4"/>
          <c:order val="1"/>
          <c:tx>
            <c:strRef>
              <c:f>Erik_Special!$H$91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chemeClr val="accent5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Erik_Special!$I$91:$J$91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Erik_Special!$H$92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chemeClr val="accent6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Erik_Special!$I$92:$J$92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8608"/>
        <c:axId val="12244848"/>
      </c:lineChart>
      <c:catAx>
        <c:axId val="1223809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1088"/>
        <c:crosses val="autoZero"/>
        <c:auto val="1"/>
        <c:lblAlgn val="ctr"/>
        <c:lblOffset val="100"/>
        <c:noMultiLvlLbl val="0"/>
      </c:catAx>
      <c:valAx>
        <c:axId val="1224108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Asetukset!$A$16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0306834030683403"/>
              <c:y val="0.136712962962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8096"/>
        <c:crosses val="autoZero"/>
        <c:crossBetween val="between"/>
      </c:valAx>
      <c:valAx>
        <c:axId val="12244848"/>
        <c:scaling>
          <c:orientation val="minMax"/>
        </c:scaling>
        <c:delete val="0"/>
        <c:axPos val="r"/>
        <c:title>
          <c:tx>
            <c:strRef>
              <c:f>Asetukset!$A$17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306724211774"/>
              <c:y val="0.16449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8608"/>
        <c:crosses val="max"/>
        <c:crossBetween val="between"/>
      </c:valAx>
      <c:catAx>
        <c:axId val="1224860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2244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'YO-AMK_Uni-Yhs'!$H$87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'YO-AMK_Uni-Yhs'!$I$87:$J$87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6021120"/>
        <c:axId val="-26018128"/>
      </c:barChart>
      <c:lineChart>
        <c:grouping val="standard"/>
        <c:varyColors val="0"/>
        <c:ser>
          <c:idx val="4"/>
          <c:order val="1"/>
          <c:tx>
            <c:strRef>
              <c:f>'YO-AMK_Uni-Yhs'!$H$91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chemeClr val="accent5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'YO-AMK_Uni-Yhs'!$I$91:$J$91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'YO-AMK_Uni-Yhs'!$H$92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chemeClr val="accent6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'YO-AMK_Uni-Yhs'!$I$92:$J$92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10608"/>
        <c:axId val="-26014368"/>
      </c:lineChart>
      <c:catAx>
        <c:axId val="-2602112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18128"/>
        <c:crosses val="autoZero"/>
        <c:auto val="1"/>
        <c:lblAlgn val="ctr"/>
        <c:lblOffset val="100"/>
        <c:noMultiLvlLbl val="0"/>
      </c:catAx>
      <c:valAx>
        <c:axId val="-2601812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Asetukset!$A$16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0306834030683403"/>
              <c:y val="0.136712962962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21120"/>
        <c:crosses val="autoZero"/>
        <c:crossBetween val="between"/>
      </c:valAx>
      <c:valAx>
        <c:axId val="-26014368"/>
        <c:scaling>
          <c:orientation val="minMax"/>
        </c:scaling>
        <c:delete val="0"/>
        <c:axPos val="r"/>
        <c:title>
          <c:tx>
            <c:strRef>
              <c:f>Asetukset!$A$17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306724211774"/>
              <c:y val="0.16449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10608"/>
        <c:crosses val="max"/>
        <c:crossBetween val="between"/>
      </c:valAx>
      <c:catAx>
        <c:axId val="-2601060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-26014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Erik_Special!$H$88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Erik_Special!$I$88:$J$88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Erik_Special!$I$89:$J$89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278784"/>
        <c:axId val="12281776"/>
      </c:barChart>
      <c:lineChart>
        <c:grouping val="standard"/>
        <c:varyColors val="0"/>
        <c:ser>
          <c:idx val="2"/>
          <c:order val="2"/>
          <c:tx>
            <c:strRef>
              <c:f>Erik_Special!$H$90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Erik_Special!$I$86:$J$86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Erik_Special!$I$90:$J$90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296"/>
        <c:axId val="12285536"/>
      </c:lineChart>
      <c:catAx>
        <c:axId val="122787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1776"/>
        <c:crosses val="autoZero"/>
        <c:auto val="1"/>
        <c:lblAlgn val="ctr"/>
        <c:lblOffset val="100"/>
        <c:noMultiLvlLbl val="0"/>
      </c:catAx>
      <c:valAx>
        <c:axId val="1228177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Asetukset!$A$12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8784"/>
        <c:crosses val="autoZero"/>
        <c:crossBetween val="between"/>
      </c:valAx>
      <c:valAx>
        <c:axId val="12285536"/>
        <c:scaling>
          <c:orientation val="minMax"/>
          <c:min val="0.0"/>
        </c:scaling>
        <c:delete val="0"/>
        <c:axPos val="r"/>
        <c:title>
          <c:tx>
            <c:strRef>
              <c:f>Asetukset!$A$13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9296"/>
        <c:crosses val="max"/>
        <c:crossBetween val="between"/>
      </c:valAx>
      <c:catAx>
        <c:axId val="12289296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2285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Erik_Special!$H$94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1"/>
          <c:tx>
            <c:strRef>
              <c:f>Erik_Special!$H$97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Erik_Special!$I$94:$J$94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Erik_Special!$I$97:$J$97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2"/>
          <c:tx>
            <c:strRef>
              <c:f>Erik_Special!$H$98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Erik_Special!$I$94:$J$94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Erik_Special!$I$98:$J$98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2272"/>
        <c:axId val="12328240"/>
      </c:areaChart>
      <c:barChart>
        <c:barDir val="col"/>
        <c:grouping val="stacked"/>
        <c:varyColors val="0"/>
        <c:ser>
          <c:idx val="5"/>
          <c:order val="3"/>
          <c:tx>
            <c:strRef>
              <c:f>Erik_Special!$H$100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Erik_Special!$I$100:$J$100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6"/>
          <c:order val="4"/>
          <c:tx>
            <c:strRef>
              <c:f>Erik_Special!$H$101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Erik_Special!$I$101:$J$101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12338512"/>
        <c:axId val="12334752"/>
      </c:barChart>
      <c:lineChart>
        <c:grouping val="standard"/>
        <c:varyColors val="0"/>
        <c:ser>
          <c:idx val="0"/>
          <c:order val="0"/>
          <c:tx>
            <c:strRef>
              <c:f>Erik_Special!$H$95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Erik_Special!$I$94:$J$94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Erik_Special!$I$95:$J$95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8512"/>
        <c:axId val="12334752"/>
      </c:lineChart>
      <c:valAx>
        <c:axId val="123282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Asetukset!$A$14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2272"/>
        <c:crosses val="autoZero"/>
        <c:crossBetween val="between"/>
      </c:valAx>
      <c:catAx>
        <c:axId val="1233227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28240"/>
        <c:crossesAt val="0.0"/>
        <c:auto val="1"/>
        <c:lblAlgn val="ctr"/>
        <c:lblOffset val="100"/>
        <c:noMultiLvlLbl val="0"/>
      </c:catAx>
      <c:valAx>
        <c:axId val="12334752"/>
        <c:scaling>
          <c:orientation val="minMax"/>
          <c:min val="0.0"/>
        </c:scaling>
        <c:delete val="0"/>
        <c:axPos val="r"/>
        <c:title>
          <c:tx>
            <c:strRef>
              <c:f>Asetukset!$A$15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62601868644"/>
              <c:y val="0.12078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8512"/>
        <c:crosses val="max"/>
        <c:crossBetween val="between"/>
      </c:valAx>
      <c:catAx>
        <c:axId val="1233851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233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Erik_Special!$H$117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Erik_Special!$H$118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Erik_Special!$I$118:$J$118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Erik_Special!$H$119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Erik_Special!$I$119:$J$119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Erik_Special!$H$121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Erik_Special!$I$121:$J$121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4"/>
          <c:order val="4"/>
          <c:tx>
            <c:strRef>
              <c:f>Erik_Special!$H$122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Erik_Special!$I$122:$J$122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385520"/>
        <c:axId val="12388784"/>
      </c:barChart>
      <c:lineChart>
        <c:grouping val="standard"/>
        <c:varyColors val="0"/>
        <c:ser>
          <c:idx val="2"/>
          <c:order val="2"/>
          <c:tx>
            <c:strRef>
              <c:f>Erik_Special!$H$120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Erik_Special!$I$120:$J$120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Erik_Special!$H$123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Erik_Special!$I$117:$J$117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Erik_Special!$I$123:$J$123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3744"/>
        <c:axId val="12391264"/>
      </c:lineChart>
      <c:catAx>
        <c:axId val="1238552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88784"/>
        <c:crosses val="autoZero"/>
        <c:auto val="1"/>
        <c:lblAlgn val="ctr"/>
        <c:lblOffset val="100"/>
        <c:noMultiLvlLbl val="0"/>
      </c:catAx>
      <c:valAx>
        <c:axId val="1238878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85520"/>
        <c:crosses val="autoZero"/>
        <c:crossBetween val="between"/>
      </c:valAx>
      <c:valAx>
        <c:axId val="12391264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3744"/>
        <c:crosses val="max"/>
        <c:crossBetween val="between"/>
        <c:majorUnit val="0.1"/>
      </c:valAx>
      <c:catAx>
        <c:axId val="1239374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239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Erik_Special!$H$104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Erik_Special!$H$105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Erik_Special!$I$105:$J$105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Erik_Special!$H$106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Erik_Special!$I$106:$J$106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702048"/>
        <c:axId val="12705040"/>
      </c:barChart>
      <c:lineChart>
        <c:grouping val="standard"/>
        <c:varyColors val="0"/>
        <c:ser>
          <c:idx val="2"/>
          <c:order val="2"/>
          <c:tx>
            <c:strRef>
              <c:f>Erik_Special!$H$107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Erik_Special!$I$104:$J$104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Erik_Special!$I$107:$J$107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0000"/>
        <c:axId val="12707520"/>
      </c:lineChart>
      <c:catAx>
        <c:axId val="1270204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5040"/>
        <c:crosses val="autoZero"/>
        <c:auto val="1"/>
        <c:lblAlgn val="ctr"/>
        <c:lblOffset val="100"/>
        <c:noMultiLvlLbl val="0"/>
      </c:catAx>
      <c:valAx>
        <c:axId val="127050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2048"/>
        <c:crosses val="autoZero"/>
        <c:crossBetween val="between"/>
      </c:valAx>
      <c:valAx>
        <c:axId val="12707520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0000"/>
        <c:crosses val="max"/>
        <c:crossBetween val="between"/>
      </c:valAx>
      <c:catAx>
        <c:axId val="12710000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12707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Erik_Special!$H$125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Erik_Special!$I$125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Erik_Special!$H$126:$H$128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Erik_Special!$I$126:$I$128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Erik_Special!$J$125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Erik_Special!$H$126:$H$128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Erik_Special!$J$126:$J$128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736256"/>
        <c:axId val="12739008"/>
      </c:barChart>
      <c:catAx>
        <c:axId val="127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9008"/>
        <c:crosses val="autoZero"/>
        <c:auto val="1"/>
        <c:lblAlgn val="ctr"/>
        <c:lblOffset val="100"/>
        <c:noMultiLvlLbl val="0"/>
      </c:catAx>
      <c:valAx>
        <c:axId val="1273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Erik_Special!$I$140:$J$140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07712"/>
        <c:axId val="12410464"/>
      </c:barChart>
      <c:catAx>
        <c:axId val="1240771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10464"/>
        <c:crosses val="autoZero"/>
        <c:auto val="1"/>
        <c:lblAlgn val="ctr"/>
        <c:lblOffset val="100"/>
        <c:noMultiLvlLbl val="0"/>
      </c:catAx>
      <c:valAx>
        <c:axId val="124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Erik_Special!$H$142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Erik_Special!$I$142:$J$142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Erik_Special!$H$143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Erik_Special!$I$143:$J$143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0816"/>
        <c:axId val="12763568"/>
      </c:barChart>
      <c:catAx>
        <c:axId val="1276081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3568"/>
        <c:crosses val="autoZero"/>
        <c:auto val="1"/>
        <c:lblAlgn val="ctr"/>
        <c:lblOffset val="100"/>
        <c:noMultiLvlLbl val="0"/>
      </c:catAx>
      <c:valAx>
        <c:axId val="1276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Erik_Special!$H$151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Erik_Special!$H$153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Erik_Special!$I$153:$J$153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Erik_Special!$H$154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Erik_Special!$I$154:$J$154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44368"/>
        <c:axId val="12447120"/>
      </c:barChart>
      <c:catAx>
        <c:axId val="1244436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7120"/>
        <c:crosses val="autoZero"/>
        <c:auto val="1"/>
        <c:lblAlgn val="ctr"/>
        <c:lblOffset val="100"/>
        <c:noMultiLvlLbl val="0"/>
      </c:catAx>
      <c:valAx>
        <c:axId val="1244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Erik_Special!$H$151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Erik_Special!$H$156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Erik_Special!$I$156:$J$156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Erik_Special!$H$157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Erik_Special!$I$157:$J$157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72288"/>
        <c:axId val="12475040"/>
      </c:barChart>
      <c:catAx>
        <c:axId val="1247228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5040"/>
        <c:crosses val="autoZero"/>
        <c:auto val="1"/>
        <c:lblAlgn val="ctr"/>
        <c:lblOffset val="100"/>
        <c:noMultiLvlLbl val="0"/>
      </c:catAx>
      <c:valAx>
        <c:axId val="1247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Asetukset!$A$6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Erik_Special!$I$167:$J$167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Erik_Special!$H$168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Erik_Special!$I$168:$J$168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99312"/>
        <c:axId val="12502064"/>
      </c:barChart>
      <c:catAx>
        <c:axId val="1249931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2064"/>
        <c:crosses val="autoZero"/>
        <c:auto val="1"/>
        <c:lblAlgn val="ctr"/>
        <c:lblOffset val="100"/>
        <c:noMultiLvlLbl val="0"/>
      </c:catAx>
      <c:valAx>
        <c:axId val="1250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9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'YO-AMK_Uni-Yhs'!$H$88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'YO-AMK_Uni-Yhs'!$I$88:$J$88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'YO-AMK_Uni-Yhs'!$I$89:$J$89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5980432"/>
        <c:axId val="-25977440"/>
      </c:barChart>
      <c:lineChart>
        <c:grouping val="standard"/>
        <c:varyColors val="0"/>
        <c:ser>
          <c:idx val="2"/>
          <c:order val="2"/>
          <c:tx>
            <c:strRef>
              <c:f>'YO-AMK_Uni-Yhs'!$H$90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'YO-AMK_Uni-Yhs'!$I$86:$J$86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'YO-AMK_Uni-Yhs'!$I$90:$J$90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69920"/>
        <c:axId val="-25973680"/>
      </c:lineChart>
      <c:catAx>
        <c:axId val="-2598043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77440"/>
        <c:crosses val="autoZero"/>
        <c:auto val="1"/>
        <c:lblAlgn val="ctr"/>
        <c:lblOffset val="100"/>
        <c:noMultiLvlLbl val="0"/>
      </c:catAx>
      <c:valAx>
        <c:axId val="-259774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Asetukset!$A$12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80432"/>
        <c:crosses val="autoZero"/>
        <c:crossBetween val="between"/>
      </c:valAx>
      <c:valAx>
        <c:axId val="-25973680"/>
        <c:scaling>
          <c:orientation val="minMax"/>
          <c:min val="0.0"/>
        </c:scaling>
        <c:delete val="0"/>
        <c:axPos val="r"/>
        <c:title>
          <c:tx>
            <c:strRef>
              <c:f>Asetukset!$A$13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69920"/>
        <c:crosses val="max"/>
        <c:crossBetween val="between"/>
      </c:valAx>
      <c:catAx>
        <c:axId val="-25969920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-2597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Asetukset!$A$7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Erik_Special!$H$170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Erik_Special!$I$170:$J$170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Erik_Special!$H$171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Erik_Special!$I$171:$J$171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26992"/>
        <c:axId val="12529744"/>
      </c:barChart>
      <c:catAx>
        <c:axId val="1252699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9744"/>
        <c:crosses val="autoZero"/>
        <c:auto val="1"/>
        <c:lblAlgn val="ctr"/>
        <c:lblOffset val="100"/>
        <c:noMultiLvlLbl val="0"/>
      </c:catAx>
      <c:valAx>
        <c:axId val="125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Asetukset!$A$8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Erik_Special!$H$181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Erik_Special!$I$181:$J$181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Erik_Special!$I$182:$J$182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54848"/>
        <c:axId val="12557600"/>
      </c:barChart>
      <c:catAx>
        <c:axId val="1255484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7600"/>
        <c:crosses val="autoZero"/>
        <c:auto val="1"/>
        <c:lblAlgn val="ctr"/>
        <c:lblOffset val="100"/>
        <c:noMultiLvlLbl val="0"/>
      </c:catAx>
      <c:valAx>
        <c:axId val="1255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Asetukset!$A$9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Erik_Special!$H$188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Erik_Special!$I$188:$J$188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Erik_Special!$I$189:$J$189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47184"/>
        <c:axId val="13649936"/>
      </c:barChart>
      <c:catAx>
        <c:axId val="136471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9936"/>
        <c:crosses val="autoZero"/>
        <c:auto val="1"/>
        <c:lblAlgn val="ctr"/>
        <c:lblOffset val="100"/>
        <c:noMultiLvlLbl val="0"/>
      </c:catAx>
      <c:valAx>
        <c:axId val="1364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Erik_Special!$H$223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Erik_Special!$H$224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Erik_Special!$I$222:$J$222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Erik_Special!$I$224:$J$224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Erik_Special!$H$225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Erik_Special!$I$222:$J$222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Erik_Special!$I$225:$J$225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Erik_Special!$H$226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Erik_Special!$I$222:$J$222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Erik_Special!$I$226:$J$226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Erik_Special!$H$227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Erik_Special!$I$222:$J$222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Erik_Special!$I$227:$J$227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81776"/>
        <c:axId val="13685040"/>
      </c:barChart>
      <c:catAx>
        <c:axId val="13681776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5040"/>
        <c:crosses val="autoZero"/>
        <c:auto val="1"/>
        <c:lblAlgn val="ctr"/>
        <c:lblOffset val="100"/>
        <c:noMultiLvlLbl val="0"/>
      </c:catAx>
      <c:valAx>
        <c:axId val="1368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8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Erik_Special!$H$230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Erik_Special!$H$231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Erik_Special!$I$229:$J$229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Erik_Special!$I$231:$J$231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Erik_Special!$H$232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Erik_Special!$I$229:$J$229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Erik_Special!$I$232:$J$232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Erik_Special!$H$233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Erik_Special!$I$229:$J$229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Erik_Special!$I$233:$J$233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Erik_Special!$H$234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Erik_Special!$I$229:$J$229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Erik_Special!$I$234:$J$234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16224"/>
        <c:axId val="13719488"/>
      </c:barChart>
      <c:catAx>
        <c:axId val="13716224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9488"/>
        <c:crosses val="autoZero"/>
        <c:auto val="1"/>
        <c:lblAlgn val="ctr"/>
        <c:lblOffset val="100"/>
        <c:noMultiLvlLbl val="0"/>
      </c:catAx>
      <c:valAx>
        <c:axId val="1371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Erik_Special!$H$237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Erik_Special!$H$238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Erik_Special!$I$236:$J$236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Erik_Special!$I$238:$J$238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Erik_Special!$H$239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Erik_Special!$I$236:$J$236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Erik_Special!$I$239:$J$239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Erik_Special!$H$240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Erik_Special!$I$236:$J$236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Erik_Special!$I$240:$J$240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Erik_Special!$H$241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Erik_Special!$I$236:$J$236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Erik_Special!$I$241:$J$241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50272"/>
        <c:axId val="13753536"/>
      </c:barChart>
      <c:catAx>
        <c:axId val="1375027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3536"/>
        <c:crosses val="autoZero"/>
        <c:auto val="1"/>
        <c:lblAlgn val="ctr"/>
        <c:lblOffset val="100"/>
        <c:noMultiLvlLbl val="0"/>
      </c:catAx>
      <c:valAx>
        <c:axId val="1375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Erik_Special!$J$3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Erik_Special!$J$3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Erik_Special!$J$4:$J$9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Erik_Special!$J$12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Erik_Special!$J$12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Erik_Special!$J$13:$J$15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Erik_Special!$H$13:$H$15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Erik_Special!$J$18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Erik_Special!$J$18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Erik_Special!$J$19:$J$21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Erik_Special!$J$24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Erik_Special!$J$24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Erik_Special!$J$25:$J$28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Erik_Special!$H$25:$H$28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'YO-AMK_Uni-Yhs'!$H$94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1"/>
          <c:tx>
            <c:strRef>
              <c:f>'YO-AMK_Uni-Yhs'!$H$97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'YO-AMK_Uni-Yhs'!$I$94:$J$94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'YO-AMK_Uni-Yhs'!$I$97:$J$97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2"/>
          <c:tx>
            <c:strRef>
              <c:f>'YO-AMK_Uni-Yhs'!$H$98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'YO-AMK_Uni-Yhs'!$I$94:$J$94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'YO-AMK_Uni-Yhs'!$I$98:$J$98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5927072"/>
        <c:axId val="-25931104"/>
      </c:areaChart>
      <c:barChart>
        <c:barDir val="col"/>
        <c:grouping val="stacked"/>
        <c:varyColors val="0"/>
        <c:ser>
          <c:idx val="5"/>
          <c:order val="3"/>
          <c:tx>
            <c:strRef>
              <c:f>'YO-AMK_Uni-Yhs'!$H$100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'YO-AMK_Uni-Yhs'!$I$100:$J$100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6"/>
          <c:order val="4"/>
          <c:tx>
            <c:strRef>
              <c:f>'YO-AMK_Uni-Yhs'!$H$101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'YO-AMK_Uni-Yhs'!$I$101:$J$101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-25920832"/>
        <c:axId val="-25924592"/>
      </c:barChart>
      <c:lineChart>
        <c:grouping val="standard"/>
        <c:varyColors val="0"/>
        <c:ser>
          <c:idx val="0"/>
          <c:order val="0"/>
          <c:tx>
            <c:strRef>
              <c:f>'YO-AMK_Uni-Yhs'!$H$95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'YO-AMK_Uni-Yhs'!$I$94:$J$94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'YO-AMK_Uni-Yhs'!$I$95:$J$95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20832"/>
        <c:axId val="-25924592"/>
      </c:lineChart>
      <c:valAx>
        <c:axId val="-2593110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Asetukset!$A$14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27072"/>
        <c:crosses val="autoZero"/>
        <c:crossBetween val="between"/>
      </c:valAx>
      <c:catAx>
        <c:axId val="-2592707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31104"/>
        <c:crossesAt val="0.0"/>
        <c:auto val="1"/>
        <c:lblAlgn val="ctr"/>
        <c:lblOffset val="100"/>
        <c:noMultiLvlLbl val="0"/>
      </c:catAx>
      <c:valAx>
        <c:axId val="-25924592"/>
        <c:scaling>
          <c:orientation val="minMax"/>
          <c:min val="0.0"/>
        </c:scaling>
        <c:delete val="0"/>
        <c:axPos val="r"/>
        <c:title>
          <c:tx>
            <c:strRef>
              <c:f>Asetukset!$A$15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62601868644"/>
              <c:y val="0.12078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920832"/>
        <c:crosses val="max"/>
        <c:crossBetween val="between"/>
      </c:valAx>
      <c:catAx>
        <c:axId val="-2592083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-2592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Erik_Special!$J$31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Erik_Special!$J$31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Erik_Special!$H$32:$H$37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Erik_Special!$J$32:$J$37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Erik_Special!$J$40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Erik_Special!$J$40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1"/>
              <c:layout>
                <c:manualLayout>
                  <c:x val="-0.0818737970253718"/>
                  <c:y val="0.04345618256051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0658185695538058"/>
                  <c:y val="-0.009698162729658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161010498687664"/>
                  <c:y val="-0.0574934383202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588737970253718"/>
                  <c:y val="-0.03454578594342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Erik_Special!$H$41:$H$45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Erik_Special!$J$41:$J$45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Erik_Special!$J$48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Erik_Special!$J$48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Erik_Special!$H$49:$H$51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Erik_Special!$J$54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Erik_Special!$J$54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Erik_Special!$H$55:$H$56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Erik_Special!$J$55:$J$56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Erik_Special!$J$64</c:f>
          <c:strCache>
            <c:ptCount val="1"/>
            <c:pt idx="0">
              <c:v>0,0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Erik_Special!$J$64</c:f>
              <c:strCache>
                <c:ptCount val="1"/>
                <c:pt idx="0">
                  <c:v>0,0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Erik_Special!$H$65:$H$67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Erik_Special!$J$65:$J$67</c:f>
              <c:numCache>
                <c:formatCode>#,##0.0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Erik_Special!$H$133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Erik_Special!$I$133:$J$133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Erik_Special!$I$134:$J$134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Erik_Special!$H$135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Erik_Special!$I$133:$J$133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Erik_Special!$I$135:$J$135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3808"/>
        <c:axId val="13906560"/>
      </c:barChart>
      <c:catAx>
        <c:axId val="1390380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6560"/>
        <c:crosses val="autoZero"/>
        <c:auto val="1"/>
        <c:lblAlgn val="ctr"/>
        <c:lblOffset val="100"/>
        <c:noMultiLvlLbl val="0"/>
      </c:catAx>
      <c:valAx>
        <c:axId val="139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Erik_Special!$H$74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Erik_Special!$I$74:$J$74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Erik_Special!$H$75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Erik_Special!$I$75:$J$75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Erik_Special!$H$76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Erik_Special!$I$76:$J$76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67531232"/>
        <c:axId val="-67529184"/>
      </c:barChart>
      <c:catAx>
        <c:axId val="-6753123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529184"/>
        <c:crosses val="autoZero"/>
        <c:auto val="1"/>
        <c:lblAlgn val="ctr"/>
        <c:lblOffset val="100"/>
        <c:noMultiLvlLbl val="0"/>
      </c:catAx>
      <c:valAx>
        <c:axId val="-6752918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53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Erik_Special!$H$80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Erik_Special!$I$80:$J$80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Erik_Special!$H$81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Erik_Special!$I$81:$J$81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Erik_Special!$H$82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Erik_Special!$I$82:$J$82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Erik_Special!$H$83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Erik_Special!$I$79:$J$79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Erik_Special!$I$83:$J$83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932432"/>
        <c:axId val="13935424"/>
      </c:barChart>
      <c:catAx>
        <c:axId val="1393243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5424"/>
        <c:crosses val="autoZero"/>
        <c:auto val="1"/>
        <c:lblAlgn val="ctr"/>
        <c:lblOffset val="100"/>
        <c:noMultiLvlLbl val="0"/>
      </c:catAx>
      <c:valAx>
        <c:axId val="1393542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2432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Erik_Special!$H$111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Erik_Special!$H$113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Erik_Special!$I$112:$J$112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Erik_Special!$I$113:$J$113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Erik_Special!$H$114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Erik_Special!$I$112:$J$112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Erik_Special!$I$114:$J$114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818768"/>
        <c:axId val="12821520"/>
      </c:barChart>
      <c:catAx>
        <c:axId val="1281876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21520"/>
        <c:crosses val="autoZero"/>
        <c:auto val="1"/>
        <c:lblAlgn val="ctr"/>
        <c:lblOffset val="100"/>
        <c:noMultiLvlLbl val="0"/>
      </c:catAx>
      <c:valAx>
        <c:axId val="1282152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1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'YO-AMK_Uni-Yhs'!$H$117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'YO-AMK_Uni-Yhs'!$H$118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'YO-AMK_Uni-Yhs'!$I$118:$J$118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'YO-AMK_Uni-Yhs'!$H$119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'YO-AMK_Uni-Yhs'!$I$119:$J$119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'YO-AMK_Uni-Yhs'!$H$121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'YO-AMK_Uni-Yhs'!$I$121:$J$121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4"/>
          <c:order val="4"/>
          <c:tx>
            <c:strRef>
              <c:f>'YO-AMK_Uni-Yhs'!$H$122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'YO-AMK_Uni-Yhs'!$I$122:$J$122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5873824"/>
        <c:axId val="-25870560"/>
      </c:barChart>
      <c:lineChart>
        <c:grouping val="standard"/>
        <c:varyColors val="0"/>
        <c:ser>
          <c:idx val="2"/>
          <c:order val="2"/>
          <c:tx>
            <c:strRef>
              <c:f>'YO-AMK_Uni-Yhs'!$H$120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'YO-AMK_Uni-Yhs'!$I$120:$J$120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'YO-AMK_Uni-Yhs'!$H$123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'YO-AMK_Uni-Yhs'!$I$117:$J$117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'YO-AMK_Uni-Yhs'!$I$123:$J$123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865600"/>
        <c:axId val="-25868080"/>
      </c:lineChart>
      <c:catAx>
        <c:axId val="-2587382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70560"/>
        <c:crosses val="autoZero"/>
        <c:auto val="1"/>
        <c:lblAlgn val="ctr"/>
        <c:lblOffset val="100"/>
        <c:noMultiLvlLbl val="0"/>
      </c:catAx>
      <c:valAx>
        <c:axId val="-2587056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73824"/>
        <c:crosses val="autoZero"/>
        <c:crossBetween val="between"/>
      </c:valAx>
      <c:valAx>
        <c:axId val="-25868080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65600"/>
        <c:crosses val="max"/>
        <c:crossBetween val="between"/>
        <c:majorUnit val="0.1"/>
      </c:valAx>
      <c:catAx>
        <c:axId val="-2586560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-25868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'YO-AMK_Uni-Yhs'!$H$104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'YO-AMK_Uni-Yhs'!$H$105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'YO-AMK_Uni-Yhs'!$I$105:$J$105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'YO-AMK_Uni-Yhs'!$H$106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'YO-AMK_Uni-Yhs'!$I$106:$J$106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5839184"/>
        <c:axId val="-25836192"/>
      </c:barChart>
      <c:lineChart>
        <c:grouping val="standard"/>
        <c:varyColors val="0"/>
        <c:ser>
          <c:idx val="2"/>
          <c:order val="2"/>
          <c:tx>
            <c:strRef>
              <c:f>'YO-AMK_Uni-Yhs'!$H$107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'YO-AMK_Uni-Yhs'!$I$104:$J$104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'YO-AMK_Uni-Yhs'!$I$107:$J$107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831232"/>
        <c:axId val="-25833712"/>
      </c:lineChart>
      <c:catAx>
        <c:axId val="-258391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36192"/>
        <c:crosses val="autoZero"/>
        <c:auto val="1"/>
        <c:lblAlgn val="ctr"/>
        <c:lblOffset val="100"/>
        <c:noMultiLvlLbl val="0"/>
      </c:catAx>
      <c:valAx>
        <c:axId val="-2583619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39184"/>
        <c:crosses val="autoZero"/>
        <c:crossBetween val="between"/>
      </c:valAx>
      <c:valAx>
        <c:axId val="-25833712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31232"/>
        <c:crosses val="max"/>
        <c:crossBetween val="between"/>
      </c:valAx>
      <c:catAx>
        <c:axId val="-25831232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-2583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'YO-AMK_Uni-Yhs'!$H$125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'YO-AMK_Uni-Yhs'!$I$125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'YO-AMK_Uni-Yhs'!$H$126:$H$128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'YO-AMK_Uni-Yhs'!$I$126:$I$128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'YO-AMK_Uni-Yhs'!$J$125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'YO-AMK_Uni-Yhs'!$H$126:$H$128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'YO-AMK_Uni-Yhs'!$J$126:$J$128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83536"/>
        <c:axId val="8786288"/>
      </c:barChart>
      <c:catAx>
        <c:axId val="878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6288"/>
        <c:crosses val="autoZero"/>
        <c:auto val="1"/>
        <c:lblAlgn val="ctr"/>
        <c:lblOffset val="100"/>
        <c:noMultiLvlLbl val="0"/>
      </c:catAx>
      <c:valAx>
        <c:axId val="878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'YO-AMK_Uni-Yhs'!$H$12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'YO-AMK_Uni-Yhs'!$I$12:$J$12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'YO-AMK_Uni-Yhs'!$I$13:$J$13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'YO-AMK_Uni-Yhs'!$I$12:$J$12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'YO-AMK_Uni-Yhs'!$I$14:$J$14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'YO-AMK_Uni-Yhs'!$H$15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'YO-AMK_Uni-Yhs'!$I$12:$J$12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'YO-AMK_Uni-Yhs'!$I$15:$J$15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532816"/>
        <c:axId val="8535648"/>
      </c:barChart>
      <c:catAx>
        <c:axId val="8532816"/>
        <c:scaling>
          <c:orientation val="minMax"/>
        </c:scaling>
        <c:delete val="0"/>
        <c:axPos val="b"/>
        <c:numFmt formatCode="#,##0.0_ ;[Red]\-#,##0.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648"/>
        <c:crosses val="autoZero"/>
        <c:auto val="1"/>
        <c:lblAlgn val="ctr"/>
        <c:lblOffset val="100"/>
        <c:noMultiLvlLbl val="0"/>
      </c:catAx>
      <c:valAx>
        <c:axId val="853564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'YO-AMK_Uni-Yhs'!$I$140:$J$140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6880"/>
        <c:axId val="8809632"/>
      </c:barChart>
      <c:catAx>
        <c:axId val="880688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9632"/>
        <c:crosses val="autoZero"/>
        <c:auto val="1"/>
        <c:lblAlgn val="ctr"/>
        <c:lblOffset val="100"/>
        <c:noMultiLvlLbl val="0"/>
      </c:catAx>
      <c:valAx>
        <c:axId val="880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0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'YO-AMK_Uni-Yhs'!$H$142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'YO-AMK_Uni-Yhs'!$I$142:$J$142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'YO-AMK_Uni-Yhs'!$H$143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'YO-AMK_Uni-Yhs'!$I$137:$J$137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'YO-AMK_Uni-Yhs'!$I$143:$J$143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806736"/>
        <c:axId val="-25803984"/>
      </c:barChart>
      <c:catAx>
        <c:axId val="-2580673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03984"/>
        <c:crosses val="autoZero"/>
        <c:auto val="1"/>
        <c:lblAlgn val="ctr"/>
        <c:lblOffset val="100"/>
        <c:noMultiLvlLbl val="0"/>
      </c:catAx>
      <c:valAx>
        <c:axId val="-2580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80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'YO-AMK_Uni-Yhs'!$H$151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'YO-AMK_Uni-Yhs'!$H$153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'YO-AMK_Uni-Yhs'!$I$153:$J$153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'YO-AMK_Uni-Yhs'!$H$154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'YO-AMK_Uni-Yhs'!$I$154:$J$154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779312"/>
        <c:axId val="-25776560"/>
      </c:barChart>
      <c:catAx>
        <c:axId val="-2577931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76560"/>
        <c:crosses val="autoZero"/>
        <c:auto val="1"/>
        <c:lblAlgn val="ctr"/>
        <c:lblOffset val="100"/>
        <c:noMultiLvlLbl val="0"/>
      </c:catAx>
      <c:valAx>
        <c:axId val="-2577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7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'YO-AMK_Uni-Yhs'!$H$151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'YO-AMK_Uni-Yhs'!$H$156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'YO-AMK_Uni-Yhs'!$I$156:$J$156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'YO-AMK_Uni-Yhs'!$H$157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'YO-AMK_Uni-Yhs'!$I$151:$J$151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'YO-AMK_Uni-Yhs'!$I$157:$J$157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751888"/>
        <c:axId val="-25749136"/>
      </c:barChart>
      <c:catAx>
        <c:axId val="-2575188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49136"/>
        <c:crosses val="autoZero"/>
        <c:auto val="1"/>
        <c:lblAlgn val="ctr"/>
        <c:lblOffset val="100"/>
        <c:noMultiLvlLbl val="0"/>
      </c:catAx>
      <c:valAx>
        <c:axId val="-2574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5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Asetukset!$A$6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'YO-AMK_Uni-Yhs'!$I$167:$J$167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'YO-AMK_Uni-Yhs'!$H$168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'YO-AMK_Uni-Yhs'!$I$168:$J$168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724608"/>
        <c:axId val="-25721856"/>
      </c:barChart>
      <c:catAx>
        <c:axId val="-2572460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21856"/>
        <c:crosses val="autoZero"/>
        <c:auto val="1"/>
        <c:lblAlgn val="ctr"/>
        <c:lblOffset val="100"/>
        <c:noMultiLvlLbl val="0"/>
      </c:catAx>
      <c:valAx>
        <c:axId val="-257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72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Asetukset!$A$7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'YO-AMK_Uni-Yhs'!$H$170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'YO-AMK_Uni-Yhs'!$I$170:$J$170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'YO-AMK_Uni-Yhs'!$H$171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'YO-AMK_Uni-Yhs'!$I$165:$J$165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'YO-AMK_Uni-Yhs'!$I$171:$J$171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697152"/>
        <c:axId val="-25694400"/>
      </c:barChart>
      <c:catAx>
        <c:axId val="-2569715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94400"/>
        <c:crosses val="autoZero"/>
        <c:auto val="1"/>
        <c:lblAlgn val="ctr"/>
        <c:lblOffset val="100"/>
        <c:noMultiLvlLbl val="0"/>
      </c:catAx>
      <c:valAx>
        <c:axId val="-2569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Asetukset!$A$8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'YO-AMK_Uni-Yhs'!$H$181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'YO-AMK_Uni-Yhs'!$I$181:$J$181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'YO-AMK_Uni-Yhs'!$I$179:$J$179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'YO-AMK_Uni-Yhs'!$I$182:$J$182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672720"/>
        <c:axId val="-25669968"/>
      </c:barChart>
      <c:catAx>
        <c:axId val="-2567272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69968"/>
        <c:crosses val="autoZero"/>
        <c:auto val="1"/>
        <c:lblAlgn val="ctr"/>
        <c:lblOffset val="100"/>
        <c:noMultiLvlLbl val="0"/>
      </c:catAx>
      <c:valAx>
        <c:axId val="-2566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7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Asetukset!$A$9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'YO-AMK_Uni-Yhs'!$H$188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'YO-AMK_Uni-Yhs'!$I$188:$J$188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'YO-AMK_Uni-Yhs'!$I$186:$J$186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'YO-AMK_Uni-Yhs'!$I$189:$J$189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21584"/>
        <c:axId val="8824064"/>
      </c:barChart>
      <c:catAx>
        <c:axId val="88215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4064"/>
        <c:crosses val="autoZero"/>
        <c:auto val="1"/>
        <c:lblAlgn val="ctr"/>
        <c:lblOffset val="100"/>
        <c:noMultiLvlLbl val="0"/>
      </c:catAx>
      <c:valAx>
        <c:axId val="88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'YO-AMK_Uni-Yhs'!$H$223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'YO-AMK_Uni-Yhs'!$H$224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'YO-AMK_Uni-Yhs'!$I$224:$J$224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'YO-AMK_Uni-Yhs'!$H$225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'YO-AMK_Uni-Yhs'!$I$225:$J$225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'YO-AMK_Uni-Yhs'!$H$226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'YO-AMK_Uni-Yhs'!$I$226:$J$226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'YO-AMK_Uni-Yhs'!$H$227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'YO-AMK_Uni-Yhs'!$I$222:$J$222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'YO-AMK_Uni-Yhs'!$I$227:$J$227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632976"/>
        <c:axId val="-25629712"/>
      </c:barChart>
      <c:catAx>
        <c:axId val="-25632976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29712"/>
        <c:crosses val="autoZero"/>
        <c:auto val="1"/>
        <c:lblAlgn val="ctr"/>
        <c:lblOffset val="100"/>
        <c:noMultiLvlLbl val="0"/>
      </c:catAx>
      <c:valAx>
        <c:axId val="-2562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3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'YO-AMK_Uni-Yhs'!$H$230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'YO-AMK_Uni-Yhs'!$H$231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'YO-AMK_Uni-Yhs'!$I$231:$J$231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'YO-AMK_Uni-Yhs'!$H$232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'YO-AMK_Uni-Yhs'!$I$232:$J$232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'YO-AMK_Uni-Yhs'!$H$233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'YO-AMK_Uni-Yhs'!$I$233:$J$233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'YO-AMK_Uni-Yhs'!$I$229:$J$229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'YO-AMK_Uni-Yhs'!$I$234:$J$234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5610592"/>
        <c:axId val="-25607328"/>
      </c:barChart>
      <c:catAx>
        <c:axId val="-2561059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07328"/>
        <c:crosses val="autoZero"/>
        <c:auto val="1"/>
        <c:lblAlgn val="ctr"/>
        <c:lblOffset val="100"/>
        <c:noMultiLvlLbl val="0"/>
      </c:catAx>
      <c:valAx>
        <c:axId val="-2560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61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'YO-AMK_Uni-Yhs'!$H$18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'YO-AMK_Uni-Yhs'!$H$19:$H$21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'YO-AMK_Uni-Yhs'!$I$19:$I$21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'YO-AMK_Uni-Yhs'!$H$19:$H$21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26147696"/>
        <c:axId val="-26144944"/>
      </c:barChart>
      <c:catAx>
        <c:axId val="-2614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44944"/>
        <c:crosses val="autoZero"/>
        <c:auto val="1"/>
        <c:lblAlgn val="ctr"/>
        <c:lblOffset val="100"/>
        <c:noMultiLvlLbl val="0"/>
      </c:catAx>
      <c:valAx>
        <c:axId val="-2614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4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'YO-AMK_Uni-Yhs'!$H$237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'YO-AMK_Uni-Yhs'!$H$238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'YO-AMK_Uni-Yhs'!$I$238:$J$238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'YO-AMK_Uni-Yhs'!$H$239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'YO-AMK_Uni-Yhs'!$I$239:$J$239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'YO-AMK_Uni-Yhs'!$H$240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'YO-AMK_Uni-Yhs'!$I$240:$J$240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'YO-AMK_Uni-Yhs'!$H$241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'YO-AMK_Uni-Yhs'!$I$236:$J$236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'YO-AMK_Uni-Yhs'!$I$241:$J$241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7552"/>
        <c:axId val="8860816"/>
      </c:barChart>
      <c:catAx>
        <c:axId val="885755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0816"/>
        <c:crosses val="autoZero"/>
        <c:auto val="1"/>
        <c:lblAlgn val="ctr"/>
        <c:lblOffset val="100"/>
        <c:noMultiLvlLbl val="0"/>
      </c:catAx>
      <c:valAx>
        <c:axId val="886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'YO-AMK_Uni-Yhs'!$J$3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'YO-AMK_Uni-Yhs'!$J$3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'YO-AMK_Uni-Yhs'!$H$4:$H$9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'YO-AMK_Uni-Yhs'!$J$12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'YO-AMK_Uni-Yhs'!$J$12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'YO-AMK_Uni-Yhs'!$H$13:$H$15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'YO-AMK_Uni-Yhs'!$J$13:$J$15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'YO-AMK_Uni-Yhs'!$J$18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'YO-AMK_Uni-Yhs'!$J$18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'YO-AMK_Uni-Yhs'!$H$19:$H$21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'YO-AMK_Uni-Yhs'!$J$24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'YO-AMK_Uni-Yhs'!$J$24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'YO-AMK_Uni-Yhs'!$H$25:$H$28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'YO-AMK_Uni-Yhs'!$J$25:$J$28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'YO-AMK_Uni-Yhs'!$J$31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'YO-AMK_Uni-Yhs'!$J$31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'YO-AMK_Uni-Yhs'!$J$40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'YO-AMK_Uni-Yhs'!$J$40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1"/>
              <c:layout>
                <c:manualLayout>
                  <c:x val="-0.0818737970253718"/>
                  <c:y val="0.04345618256051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0658185695538058"/>
                  <c:y val="-0.009698162729658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161010498687664"/>
                  <c:y val="-0.0574934383202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588737970253718"/>
                  <c:y val="-0.03454578594342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'YO-AMK_Uni-Yhs'!$J$41:$J$45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'YO-AMK_Uni-Yhs'!$J$48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'YO-AMK_Uni-Yhs'!$J$48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'YO-AMK_Uni-Yhs'!$J$54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'YO-AMK_Uni-Yhs'!$J$54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'YO-AMK_Uni-Yhs'!$J$55:$J$56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'YO-AMK_Uni-Yhs'!$J$64</c:f>
          <c:strCache>
            <c:ptCount val="1"/>
            <c:pt idx="0">
              <c:v>0,0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'YO-AMK_Uni-Yhs'!$J$64</c:f>
              <c:strCache>
                <c:ptCount val="1"/>
                <c:pt idx="0">
                  <c:v>0,0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'YO-AMK_Uni-Yhs'!$H$65:$H$67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'YO-AMK_Uni-Yhs'!$J$65:$J$67</c:f>
              <c:numCache>
                <c:formatCode>#,##0.0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'YO-AMK_Uni-Yhs'!$H$24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'YO-AMK_Uni-Yhs'!$H$25:$H$28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'YO-AMK_Uni-Yhs'!$I$25:$I$28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'YO-AMK_Uni-Yhs'!$H$25:$H$28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'YO-AMK_Uni-Yhs'!$J$25:$J$28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69430016"/>
        <c:axId val="-69427264"/>
      </c:barChart>
      <c:catAx>
        <c:axId val="-694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427264"/>
        <c:crosses val="autoZero"/>
        <c:auto val="1"/>
        <c:lblAlgn val="ctr"/>
        <c:lblOffset val="100"/>
        <c:noMultiLvlLbl val="0"/>
      </c:catAx>
      <c:valAx>
        <c:axId val="-6942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43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'YO-AMK_Uni-Yhs'!$H$133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'YO-AMK_Uni-Yhs'!$I$133:$J$133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'YO-AMK_Uni-Yhs'!$I$134:$J$134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'YO-AMK_Uni-Yhs'!$H$135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'YO-AMK_Uni-Yhs'!$I$133:$J$133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'YO-AMK_Uni-Yhs'!$I$135:$J$135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9399456"/>
        <c:axId val="-69396704"/>
      </c:barChart>
      <c:catAx>
        <c:axId val="-6939945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396704"/>
        <c:crosses val="autoZero"/>
        <c:auto val="1"/>
        <c:lblAlgn val="ctr"/>
        <c:lblOffset val="100"/>
        <c:noMultiLvlLbl val="0"/>
      </c:catAx>
      <c:valAx>
        <c:axId val="-6939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39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'YO-AMK_Uni-Yhs'!$H$74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'YO-AMK_Uni-Yhs'!$I$74:$J$74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'YO-AMK_Uni-Yhs'!$H$75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'YO-AMK_Uni-Yhs'!$I$75:$J$75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'YO-AMK_Uni-Yhs'!$H$76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'YO-AMK_Uni-Yhs'!$I$76:$J$76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25450784"/>
        <c:axId val="-25448032"/>
      </c:barChart>
      <c:catAx>
        <c:axId val="-2545078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448032"/>
        <c:crosses val="autoZero"/>
        <c:auto val="1"/>
        <c:lblAlgn val="ctr"/>
        <c:lblOffset val="100"/>
        <c:noMultiLvlLbl val="0"/>
      </c:catAx>
      <c:valAx>
        <c:axId val="-2544803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45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'YO-AMK_Uni-Yhs'!$H$80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'YO-AMK_Uni-Yhs'!$I$80:$J$80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'YO-AMK_Uni-Yhs'!$H$81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'YO-AMK_Uni-Yhs'!$I$81:$J$81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'YO-AMK_Uni-Yhs'!$I$82:$J$82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'YO-AMK_Uni-Yhs'!$H$83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'YO-AMK_Uni-Yhs'!$I$83:$J$83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59616"/>
        <c:axId val="8962880"/>
      </c:barChart>
      <c:catAx>
        <c:axId val="895961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880"/>
        <c:crosses val="autoZero"/>
        <c:auto val="1"/>
        <c:lblAlgn val="ctr"/>
        <c:lblOffset val="100"/>
        <c:noMultiLvlLbl val="0"/>
      </c:catAx>
      <c:valAx>
        <c:axId val="896288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9616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'YO-AMK_Uni-Yhs'!$H$111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'YO-AMK_Uni-Yhs'!$H$113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'YO-AMK_Uni-Yhs'!$I$112:$J$112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'YO-AMK_Uni-Yhs'!$I$113:$J$113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'YO-AMK_Uni-Yhs'!$H$114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'YO-AMK_Uni-Yhs'!$I$112:$J$112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'YO-AMK_Uni-Yhs'!$I$114:$J$114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992624"/>
        <c:axId val="8995376"/>
      </c:barChart>
      <c:catAx>
        <c:axId val="899262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5376"/>
        <c:crosses val="autoZero"/>
        <c:auto val="1"/>
        <c:lblAlgn val="ctr"/>
        <c:lblOffset val="100"/>
        <c:noMultiLvlLbl val="0"/>
      </c:catAx>
      <c:valAx>
        <c:axId val="899537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'YO-AMK_Uni-Yhs'!$H$111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'YO-AMK_Uni-Yhs'!$I$112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'YO-AMK_Uni-Yhs'!$H$113:$H$114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'YO-AMK_Uni-Yhs'!$I$113:$I$114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'YO-AMK_Uni-Yhs'!$J$112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'YO-AMK_Uni-Yhs'!$H$113:$H$114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'YO-AMK_Uni-Yhs'!$J$113:$J$114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020480"/>
        <c:axId val="9023232"/>
      </c:barChart>
      <c:catAx>
        <c:axId val="9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3232"/>
        <c:crosses val="autoZero"/>
        <c:auto val="1"/>
        <c:lblAlgn val="ctr"/>
        <c:lblOffset val="100"/>
        <c:noMultiLvlLbl val="0"/>
      </c:catAx>
      <c:valAx>
        <c:axId val="902323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Yhteiskirj_Sambibl!$I$4:$I$9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Yhteiskirj_Sambibl!$J$3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Yhteiskirj_Sambibl!$J$4:$J$9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-25262464"/>
        <c:axId val="-25259712"/>
      </c:barChart>
      <c:catAx>
        <c:axId val="-2526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52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6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'YO-AMK_Uni-Yhs'!$H$12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Yhteiskirj_Sambibl!$I$12:$J$12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Yhteiskirj_Sambibl!$I$13:$J$13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Yhteiskirj_Sambibl!$I$12:$J$12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Yhteiskirj_Sambibl!$I$14:$J$14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Yhteiskirj_Sambibl!$H$15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Yhteiskirj_Sambibl!$I$12:$J$12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Yhteiskirj_Sambibl!$I$15:$J$15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25220640"/>
        <c:axId val="-25217376"/>
      </c:barChart>
      <c:catAx>
        <c:axId val="-25220640"/>
        <c:scaling>
          <c:orientation val="minMax"/>
        </c:scaling>
        <c:delete val="0"/>
        <c:axPos val="b"/>
        <c:numFmt formatCode="#,##0.0_ ;[Red]\-#,##0.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17376"/>
        <c:crosses val="autoZero"/>
        <c:auto val="1"/>
        <c:lblAlgn val="ctr"/>
        <c:lblOffset val="100"/>
        <c:noMultiLvlLbl val="0"/>
      </c:catAx>
      <c:valAx>
        <c:axId val="-2521737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2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Yhteiskirj_Sambibl!$H$18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Yhteiskirj_Sambibl!$I$19:$I$21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Yhteiskirj_Sambibl!$J$18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Yhteiskirj_Sambibl!$J$19:$J$21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25189600"/>
        <c:axId val="-25186848"/>
      </c:barChart>
      <c:catAx>
        <c:axId val="-251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186848"/>
        <c:crosses val="autoZero"/>
        <c:auto val="1"/>
        <c:lblAlgn val="ctr"/>
        <c:lblOffset val="100"/>
        <c:noMultiLvlLbl val="0"/>
      </c:catAx>
      <c:valAx>
        <c:axId val="-2518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18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Yhteiskirj_Sambibl!$H$24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Yhteiskirj_Sambibl!$I$25:$I$28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Yhteiskirj_Sambibl!$J$24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Yhteiskirj_Sambibl!$J$25:$J$28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143232"/>
        <c:axId val="9145984"/>
      </c:barChart>
      <c:catAx>
        <c:axId val="91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5984"/>
        <c:crosses val="autoZero"/>
        <c:auto val="1"/>
        <c:lblAlgn val="ctr"/>
        <c:lblOffset val="100"/>
        <c:noMultiLvlLbl val="0"/>
      </c:catAx>
      <c:valAx>
        <c:axId val="914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Yhteiskirj_Sambibl!$H$31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Yhteiskirj_Sambibl!$H$32:$H$37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Yhteiskirj_Sambibl!$I$32:$I$37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Yhteiskirj_Sambibl!$H$32:$H$37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Yhteiskirj_Sambibl!$J$32:$J$37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40"/>
        <c:axId val="9179792"/>
        <c:axId val="9182544"/>
      </c:barChart>
      <c:catAx>
        <c:axId val="9179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2544"/>
        <c:crosses val="autoZero"/>
        <c:auto val="1"/>
        <c:lblAlgn val="ctr"/>
        <c:lblOffset val="100"/>
        <c:tickLblSkip val="1"/>
        <c:noMultiLvlLbl val="0"/>
      </c:catAx>
      <c:valAx>
        <c:axId val="91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'YO-AMK_Uni-Yhs'!$H$31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'YO-AMK_Uni-Yhs'!$I$32:$I$37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'YO-AMK_Uni-Yhs'!$J$32:$J$37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40"/>
        <c:axId val="-26119744"/>
        <c:axId val="-26116992"/>
      </c:barChart>
      <c:catAx>
        <c:axId val="-2611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16992"/>
        <c:crosses val="autoZero"/>
        <c:auto val="1"/>
        <c:lblAlgn val="ctr"/>
        <c:lblOffset val="100"/>
        <c:tickLblSkip val="1"/>
        <c:noMultiLvlLbl val="0"/>
      </c:catAx>
      <c:valAx>
        <c:axId val="-2611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11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Yhteiskirj_Sambibl!$H$40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Yhteiskirj_Sambibl!$H$41:$H$45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Yhteiskirj_Sambibl!$I$41:$I$45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Yhteiskirj_Sambibl!$H$41:$H$45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Yhteiskirj_Sambibl!$J$41:$J$45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35"/>
        <c:axId val="9211600"/>
        <c:axId val="9214352"/>
      </c:barChart>
      <c:catAx>
        <c:axId val="921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4352"/>
        <c:crosses val="autoZero"/>
        <c:auto val="1"/>
        <c:lblAlgn val="ctr"/>
        <c:lblOffset val="100"/>
        <c:tickLblSkip val="1"/>
        <c:noMultiLvlLbl val="0"/>
      </c:catAx>
      <c:valAx>
        <c:axId val="921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Yhteiskirj_Sambibl!$H$48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Yhteiskirj_Sambibl!$I$49:$I$51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456208"/>
        <c:axId val="9458960"/>
      </c:barChart>
      <c:catAx>
        <c:axId val="94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8960"/>
        <c:crosses val="autoZero"/>
        <c:auto val="1"/>
        <c:lblAlgn val="ctr"/>
        <c:lblOffset val="100"/>
        <c:noMultiLvlLbl val="0"/>
      </c:catAx>
      <c:valAx>
        <c:axId val="945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Yhteiskirj_Sambibl!$H$54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Yhteiskirj_Sambibl!$I$55:$I$56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Yhteiskirj_Sambibl!$J$55:$J$56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493168"/>
        <c:axId val="9495920"/>
      </c:barChart>
      <c:catAx>
        <c:axId val="949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5920"/>
        <c:crosses val="autoZero"/>
        <c:auto val="1"/>
        <c:lblAlgn val="ctr"/>
        <c:lblOffset val="100"/>
        <c:noMultiLvlLbl val="0"/>
      </c:catAx>
      <c:valAx>
        <c:axId val="94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Yhteiskirj_Sambibl!$H$59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Yhteiskirj_Sambibl!$H$60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Yhteiskirj_Sambibl!$I$60:$J$60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Yhteiskirj_Sambibl!$H$61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Yhteiskirj_Sambibl!$I$61:$J$61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Yhteiskirj_Sambibl!$H$62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Yhteiskirj_Sambibl!$I$62:$J$62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526496"/>
        <c:axId val="9529248"/>
      </c:barChart>
      <c:catAx>
        <c:axId val="952649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9248"/>
        <c:crosses val="autoZero"/>
        <c:auto val="1"/>
        <c:lblAlgn val="ctr"/>
        <c:lblOffset val="100"/>
        <c:noMultiLvlLbl val="0"/>
      </c:catAx>
      <c:valAx>
        <c:axId val="952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2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Yhteiskirj_Sambibl!$H$64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Yhteiskirj_Sambibl!$H$65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Yhteiskirj_Sambibl!$I$65:$J$65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axId val="9561792"/>
        <c:axId val="9565056"/>
      </c:barChart>
      <c:barChart>
        <c:barDir val="col"/>
        <c:grouping val="clustered"/>
        <c:varyColors val="0"/>
        <c:ser>
          <c:idx val="1"/>
          <c:order val="1"/>
          <c:tx>
            <c:strRef>
              <c:f>Yhteiskirj_Sambibl!$H$66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Yhteiskirj_Sambibl!$I$66:$J$66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Yhteiskirj_Sambibl!$H$67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Yhteiskirj_Sambibl!$I$64:$J$64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Yhteiskirj_Sambibl!$I$67:$J$67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572576"/>
        <c:axId val="9568816"/>
      </c:barChart>
      <c:catAx>
        <c:axId val="956179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5056"/>
        <c:crosses val="autoZero"/>
        <c:auto val="1"/>
        <c:lblAlgn val="ctr"/>
        <c:lblOffset val="100"/>
        <c:noMultiLvlLbl val="0"/>
      </c:catAx>
      <c:valAx>
        <c:axId val="956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Asetukset!$A$10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1792"/>
        <c:crosses val="autoZero"/>
        <c:crossBetween val="between"/>
      </c:valAx>
      <c:valAx>
        <c:axId val="9568816"/>
        <c:scaling>
          <c:orientation val="minMax"/>
        </c:scaling>
        <c:delete val="0"/>
        <c:axPos val="r"/>
        <c:title>
          <c:tx>
            <c:strRef>
              <c:f>Asetukset!$A$11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3096124490715"/>
              <c:y val="0.2086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72576"/>
        <c:crosses val="max"/>
        <c:crossBetween val="between"/>
      </c:valAx>
      <c:catAx>
        <c:axId val="9572576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9568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Yhteiskirj_Sambibl!$H$71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Yhteiskirj_Sambibl!$I$71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Yhteiskirj_Sambibl!$J$70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Yhteiskirj_Sambibl!$H$71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Yhteiskirj_Sambibl!$J$71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35856"/>
        <c:axId val="9238608"/>
      </c:barChart>
      <c:catAx>
        <c:axId val="9235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238608"/>
        <c:crosses val="autoZero"/>
        <c:auto val="1"/>
        <c:lblAlgn val="ctr"/>
        <c:lblOffset val="100"/>
        <c:noMultiLvlLbl val="0"/>
      </c:catAx>
      <c:valAx>
        <c:axId val="923860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Yhteiskirj_Sambibl!$I$74:$I$76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Yhteiskirj_Sambibl!$J$73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Yhteiskirj_Sambibl!$H$74:$H$76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Yhteiskirj_Sambibl!$J$74:$J$76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54544"/>
        <c:axId val="9255072"/>
      </c:barChart>
      <c:catAx>
        <c:axId val="925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5072"/>
        <c:crosses val="autoZero"/>
        <c:auto val="1"/>
        <c:lblAlgn val="ctr"/>
        <c:lblOffset val="100"/>
        <c:noMultiLvlLbl val="0"/>
      </c:catAx>
      <c:valAx>
        <c:axId val="925507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Yhteiskirj_Sambibl!$I$80:$I$83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Yhteiskirj_Sambibl!$J$79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Yhteiskirj_Sambibl!$H$80:$H$83</c:f>
              <c:strCache>
                <c:ptCount val="4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</c:strCache>
            </c:strRef>
          </c:cat>
          <c:val>
            <c:numRef>
              <c:f>Yhteiskirj_Sambibl!$J$80:$J$83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 formatCode="#,##0.0">
                  <c:v>0.0</c:v>
                </c:pt>
                <c:pt idx="3" formatCode="#,##0.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271776"/>
        <c:axId val="-69389792"/>
      </c:barChart>
      <c:catAx>
        <c:axId val="927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389792"/>
        <c:crosses val="autoZero"/>
        <c:auto val="1"/>
        <c:lblAlgn val="ctr"/>
        <c:lblOffset val="100"/>
        <c:noMultiLvlLbl val="0"/>
      </c:catAx>
      <c:valAx>
        <c:axId val="-69389792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1776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Yhteiskirj_Sambibl!$H$87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Yhteiskirj_Sambibl!$I$87:$J$87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597792"/>
        <c:axId val="9600784"/>
      </c:barChart>
      <c:lineChart>
        <c:grouping val="standard"/>
        <c:varyColors val="0"/>
        <c:ser>
          <c:idx val="4"/>
          <c:order val="1"/>
          <c:tx>
            <c:strRef>
              <c:f>Yhteiskirj_Sambibl!$H$91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chemeClr val="accent5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Yhteiskirj_Sambibl!$I$91:$J$91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Yhteiskirj_Sambibl!$H$92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>
                <a:solidFill>
                  <a:schemeClr val="accent6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Yhteiskirj_Sambibl!$I$92:$J$92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8304"/>
        <c:axId val="9604544"/>
      </c:lineChart>
      <c:catAx>
        <c:axId val="959779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0784"/>
        <c:crosses val="autoZero"/>
        <c:auto val="1"/>
        <c:lblAlgn val="ctr"/>
        <c:lblOffset val="100"/>
        <c:noMultiLvlLbl val="0"/>
      </c:catAx>
      <c:valAx>
        <c:axId val="960078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Asetukset!$A$16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0306834030683403"/>
              <c:y val="0.136712962962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7792"/>
        <c:crosses val="autoZero"/>
        <c:crossBetween val="between"/>
      </c:valAx>
      <c:valAx>
        <c:axId val="9604544"/>
        <c:scaling>
          <c:orientation val="minMax"/>
        </c:scaling>
        <c:delete val="0"/>
        <c:axPos val="r"/>
        <c:title>
          <c:tx>
            <c:strRef>
              <c:f>Asetukset!$A$17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306724211774"/>
              <c:y val="0.16449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8304"/>
        <c:crosses val="max"/>
        <c:crossBetween val="between"/>
      </c:valAx>
      <c:catAx>
        <c:axId val="9608304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9604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Yhteiskirj_Sambibl!$H$86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Yhteiskirj_Sambibl!$H$88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Yhteiskirj_Sambibl!$I$88:$J$88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Yhteiskirj_Sambibl!$H$89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Yhteiskirj_Sambibl!$I$89:$J$89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289504"/>
        <c:axId val="9292496"/>
      </c:barChart>
      <c:lineChart>
        <c:grouping val="standard"/>
        <c:varyColors val="0"/>
        <c:ser>
          <c:idx val="2"/>
          <c:order val="2"/>
          <c:tx>
            <c:strRef>
              <c:f>Yhteiskirj_Sambibl!$H$90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Yhteiskirj_Sambibl!$I$86:$J$86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Yhteiskirj_Sambibl!$I$90:$J$90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16"/>
        <c:axId val="9296256"/>
      </c:lineChart>
      <c:catAx>
        <c:axId val="9289504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2496"/>
        <c:crosses val="autoZero"/>
        <c:auto val="1"/>
        <c:lblAlgn val="ctr"/>
        <c:lblOffset val="100"/>
        <c:noMultiLvlLbl val="0"/>
      </c:catAx>
      <c:valAx>
        <c:axId val="9292496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Asetukset!$A$12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89504"/>
        <c:crosses val="autoZero"/>
        <c:crossBetween val="between"/>
      </c:valAx>
      <c:valAx>
        <c:axId val="9296256"/>
        <c:scaling>
          <c:orientation val="minMax"/>
          <c:min val="0.0"/>
        </c:scaling>
        <c:delete val="0"/>
        <c:axPos val="r"/>
        <c:title>
          <c:tx>
            <c:strRef>
              <c:f>Asetukset!$A$13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0016"/>
        <c:crosses val="max"/>
        <c:crossBetween val="between"/>
      </c:valAx>
      <c:catAx>
        <c:axId val="9300016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9296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'YO-AMK_Uni-Yhs'!$H$40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'YO-AMK_Uni-Yhs'!$I$41:$I$45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'YO-AMK_Uni-Yhs'!$H$41:$H$45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'YO-AMK_Uni-Yhs'!$J$41:$J$45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35"/>
        <c:axId val="-26079808"/>
        <c:axId val="-26077056"/>
      </c:barChart>
      <c:catAx>
        <c:axId val="-2607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77056"/>
        <c:crosses val="autoZero"/>
        <c:auto val="1"/>
        <c:lblAlgn val="ctr"/>
        <c:lblOffset val="100"/>
        <c:tickLblSkip val="1"/>
        <c:noMultiLvlLbl val="0"/>
      </c:catAx>
      <c:valAx>
        <c:axId val="-2607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607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Yhteiskirj_Sambibl!$H$94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2"/>
          <c:order val="1"/>
          <c:tx>
            <c:strRef>
              <c:f>Yhteiskirj_Sambibl!$H$97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Yhteiskirj_Sambibl!$I$94:$J$94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Yhteiskirj_Sambibl!$I$97:$J$97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2"/>
          <c:tx>
            <c:strRef>
              <c:f>Yhteiskirj_Sambibl!$H$98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numRef>
              <c:f>Yhteiskirj_Sambibl!$I$94:$J$94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Yhteiskirj_Sambibl!$I$98:$J$98</c:f>
              <c:numCache>
                <c:formatCode>#,##0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6272"/>
        <c:axId val="9342240"/>
      </c:areaChart>
      <c:barChart>
        <c:barDir val="col"/>
        <c:grouping val="stacked"/>
        <c:varyColors val="0"/>
        <c:ser>
          <c:idx val="5"/>
          <c:order val="3"/>
          <c:tx>
            <c:strRef>
              <c:f>Yhteiskirj_Sambibl!$H$100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Yhteiskirj_Sambibl!$I$100:$J$100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6"/>
          <c:order val="4"/>
          <c:tx>
            <c:strRef>
              <c:f>Yhteiskirj_Sambibl!$H$101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Yhteiskirj_Sambibl!$I$101:$J$101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9352512"/>
        <c:axId val="9348752"/>
      </c:barChart>
      <c:lineChart>
        <c:grouping val="standard"/>
        <c:varyColors val="0"/>
        <c:ser>
          <c:idx val="0"/>
          <c:order val="0"/>
          <c:tx>
            <c:strRef>
              <c:f>Yhteiskirj_Sambibl!$H$95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Yhteiskirj_Sambibl!$I$94:$J$94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Yhteiskirj_Sambibl!$I$95:$J$95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2512"/>
        <c:axId val="9348752"/>
      </c:lineChart>
      <c:valAx>
        <c:axId val="93422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Asetukset!$A$14</c:f>
              <c:strCache>
                <c:ptCount val="1"/>
                <c:pt idx="0">
                  <c:v>Valitse kieli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6272"/>
        <c:crosses val="autoZero"/>
        <c:crossBetween val="between"/>
      </c:valAx>
      <c:catAx>
        <c:axId val="934627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2240"/>
        <c:crossesAt val="0.0"/>
        <c:auto val="1"/>
        <c:lblAlgn val="ctr"/>
        <c:lblOffset val="100"/>
        <c:noMultiLvlLbl val="0"/>
      </c:catAx>
      <c:valAx>
        <c:axId val="9348752"/>
        <c:scaling>
          <c:orientation val="minMax"/>
          <c:min val="0.0"/>
        </c:scaling>
        <c:delete val="0"/>
        <c:axPos val="r"/>
        <c:title>
          <c:tx>
            <c:strRef>
              <c:f>Asetukset!$A$15</c:f>
              <c:strCache>
                <c:ptCount val="1"/>
                <c:pt idx="0">
                  <c:v>Valitse kieli</c:v>
                </c:pt>
              </c:strCache>
            </c:strRef>
          </c:tx>
          <c:layout>
            <c:manualLayout>
              <c:xMode val="edge"/>
              <c:yMode val="edge"/>
              <c:x val="0.93062601868644"/>
              <c:y val="0.21337962962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2512"/>
        <c:crosses val="max"/>
        <c:crossBetween val="between"/>
      </c:valAx>
      <c:catAx>
        <c:axId val="935251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934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Yhteiskirj_Sambibl!$H$118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Yhteiskirj_Sambibl!$H$119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Yhteiskirj_Sambibl!$I$119:$J$119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Yhteiskirj_Sambibl!$H$120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Yhteiskirj_Sambibl!$I$120:$J$120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Yhteiskirj_Sambibl!$H$122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Yhteiskirj_Sambibl!$I$122:$J$122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4"/>
          <c:order val="4"/>
          <c:tx>
            <c:strRef>
              <c:f>Yhteiskirj_Sambibl!$H$123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Yhteiskirj_Sambibl!$I$123:$J$123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399520"/>
        <c:axId val="9402784"/>
      </c:barChart>
      <c:lineChart>
        <c:grouping val="standard"/>
        <c:varyColors val="0"/>
        <c:ser>
          <c:idx val="2"/>
          <c:order val="2"/>
          <c:tx>
            <c:strRef>
              <c:f>Yhteiskirj_Sambibl!$H$121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Yhteiskirj_Sambibl!$I$121:$J$121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Yhteiskirj_Sambibl!$H$124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Yhteiskirj_Sambibl!$I$118:$J$118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Yhteiskirj_Sambibl!$I$124:$J$124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744"/>
        <c:axId val="9405264"/>
      </c:lineChart>
      <c:catAx>
        <c:axId val="939952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2784"/>
        <c:crosses val="autoZero"/>
        <c:auto val="1"/>
        <c:lblAlgn val="ctr"/>
        <c:lblOffset val="100"/>
        <c:noMultiLvlLbl val="0"/>
      </c:catAx>
      <c:valAx>
        <c:axId val="940278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9520"/>
        <c:crosses val="autoZero"/>
        <c:crossBetween val="between"/>
      </c:valAx>
      <c:valAx>
        <c:axId val="9405264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7744"/>
        <c:crosses val="max"/>
        <c:crossBetween val="between"/>
        <c:majorUnit val="0.1"/>
      </c:valAx>
      <c:catAx>
        <c:axId val="940774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940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Yhteiskirj_Sambibl!$H$104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Yhteiskirj_Sambibl!$H$105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Yhteiskirj_Sambibl!$I$105:$J$105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Yhteiskirj_Sambibl!$H$106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Yhteiskirj_Sambibl!$I$106:$J$106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635376"/>
        <c:axId val="9638368"/>
      </c:barChart>
      <c:lineChart>
        <c:grouping val="standard"/>
        <c:varyColors val="0"/>
        <c:ser>
          <c:idx val="2"/>
          <c:order val="2"/>
          <c:tx>
            <c:strRef>
              <c:f>Yhteiskirj_Sambibl!$H$107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Yhteiskirj_Sambibl!$I$104:$J$104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Yhteiskirj_Sambibl!$I$107:$J$107</c:f>
              <c:numCache>
                <c:formatCode>0.0\ %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3328"/>
        <c:axId val="9640848"/>
      </c:lineChart>
      <c:catAx>
        <c:axId val="963537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8368"/>
        <c:crosses val="autoZero"/>
        <c:auto val="1"/>
        <c:lblAlgn val="ctr"/>
        <c:lblOffset val="100"/>
        <c:noMultiLvlLbl val="0"/>
      </c:catAx>
      <c:valAx>
        <c:axId val="963836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5376"/>
        <c:crosses val="autoZero"/>
        <c:crossBetween val="between"/>
      </c:valAx>
      <c:valAx>
        <c:axId val="9640848"/>
        <c:scaling>
          <c:orientation val="minMax"/>
          <c:max val="1.0"/>
          <c:min val="0.0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3328"/>
        <c:crosses val="max"/>
        <c:crossBetween val="between"/>
      </c:valAx>
      <c:catAx>
        <c:axId val="964332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964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Yhteiskirj_Sambibl!$H$126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Yhteiskirj_Sambibl!$I$126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Yhteiskirj_Sambibl!$H$127:$H$129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Yhteiskirj_Sambibl!$I$127:$I$129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Yhteiskirj_Sambibl!$J$126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Yhteiskirj_Sambibl!$H$127:$H$129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Yhteiskirj_Sambibl!$J$127:$J$129</c:f>
              <c:numCache>
                <c:formatCode>#,##0_ ;[Red]\-#,##0\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493264"/>
        <c:axId val="10495744"/>
      </c:barChart>
      <c:catAx>
        <c:axId val="1049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44"/>
        <c:crosses val="autoZero"/>
        <c:auto val="1"/>
        <c:lblAlgn val="ctr"/>
        <c:lblOffset val="100"/>
        <c:noMultiLvlLbl val="0"/>
      </c:catAx>
      <c:valAx>
        <c:axId val="1049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Yhteiskirj_Sambibl!$H$138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Yhteiskirj_Sambibl!$H$141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Yhteiskirj_Sambibl!$I$138:$J$138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Yhteiskirj_Sambibl!$I$141:$J$141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5088"/>
        <c:axId val="9667840"/>
      </c:barChart>
      <c:catAx>
        <c:axId val="966508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7840"/>
        <c:crosses val="autoZero"/>
        <c:auto val="1"/>
        <c:lblAlgn val="ctr"/>
        <c:lblOffset val="100"/>
        <c:noMultiLvlLbl val="0"/>
      </c:catAx>
      <c:valAx>
        <c:axId val="966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Yhteiskirj_Sambibl!$H$138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Yhteiskirj_Sambibl!$H$143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Yhteiskirj_Sambibl!$I$138:$J$138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Yhteiskirj_Sambibl!$I$143:$J$143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Yhteiskirj_Sambibl!$H$144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Yhteiskirj_Sambibl!$I$138:$J$138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Yhteiskirj_Sambibl!$I$144:$J$144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97552"/>
        <c:axId val="9700304"/>
      </c:barChart>
      <c:catAx>
        <c:axId val="969755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304"/>
        <c:crosses val="autoZero"/>
        <c:auto val="1"/>
        <c:lblAlgn val="ctr"/>
        <c:lblOffset val="100"/>
        <c:noMultiLvlLbl val="0"/>
      </c:catAx>
      <c:valAx>
        <c:axId val="970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9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Yhteiskirj_Sambibl!$H$152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Yhteiskirj_Sambibl!$H$154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Yhteiskirj_Sambibl!$I$152:$J$152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Yhteiskirj_Sambibl!$I$154:$J$154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Yhteiskirj_Sambibl!$H$155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Yhteiskirj_Sambibl!$I$152:$J$152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Yhteiskirj_Sambibl!$I$155:$J$155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19408"/>
        <c:axId val="10522160"/>
      </c:barChart>
      <c:catAx>
        <c:axId val="1051940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22160"/>
        <c:crosses val="autoZero"/>
        <c:auto val="1"/>
        <c:lblAlgn val="ctr"/>
        <c:lblOffset val="100"/>
        <c:noMultiLvlLbl val="0"/>
      </c:catAx>
      <c:valAx>
        <c:axId val="1052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'YO-AMK_Uni-Yhs'!$H$151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Yhteiskirj_Sambibl!$H$157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Yhteiskirj_Sambibl!$I$152:$J$152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Yhteiskirj_Sambibl!$I$157:$J$157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Yhteiskirj_Sambibl!$H$158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Yhteiskirj_Sambibl!$I$152:$J$152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Yhteiskirj_Sambibl!$I$158:$J$158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7923968"/>
        <c:axId val="-67933584"/>
      </c:barChart>
      <c:catAx>
        <c:axId val="-6792396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33584"/>
        <c:crosses val="autoZero"/>
        <c:auto val="1"/>
        <c:lblAlgn val="ctr"/>
        <c:lblOffset val="100"/>
        <c:noMultiLvlLbl val="0"/>
      </c:catAx>
      <c:valAx>
        <c:axId val="-6793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Asetukset!$A$6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Yhteiskirj_Sambibl!$H$168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Yhteiskirj_Sambibl!$I$166:$J$166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Yhteiskirj_Sambibl!$I$168:$J$168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Yhteiskirj_Sambibl!$H$169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Yhteiskirj_Sambibl!$I$166:$J$166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Yhteiskirj_Sambibl!$I$169:$J$169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30576"/>
        <c:axId val="9733328"/>
      </c:barChart>
      <c:catAx>
        <c:axId val="973057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3328"/>
        <c:crosses val="autoZero"/>
        <c:auto val="1"/>
        <c:lblAlgn val="ctr"/>
        <c:lblOffset val="100"/>
        <c:noMultiLvlLbl val="0"/>
      </c:catAx>
      <c:valAx>
        <c:axId val="973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Asetukset!$A$7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Yhteiskirj_Sambibl!$H$171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Yhteiskirj_Sambibl!$I$166:$J$166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Yhteiskirj_Sambibl!$I$171:$J$171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Yhteiskirj_Sambibl!$H$172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Yhteiskirj_Sambibl!$I$166:$J$166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Yhteiskirj_Sambibl!$I$172:$J$172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39808"/>
        <c:axId val="10542560"/>
      </c:barChart>
      <c:catAx>
        <c:axId val="1053980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2560"/>
        <c:crosses val="autoZero"/>
        <c:auto val="1"/>
        <c:lblAlgn val="ctr"/>
        <c:lblOffset val="100"/>
        <c:noMultiLvlLbl val="0"/>
      </c:catAx>
      <c:valAx>
        <c:axId val="105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'YO-AMK_Uni-Yhs'!$H$48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'YO-AMK_Uni-Yhs'!$I$49:$I$51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'YO-AMK_Uni-Yhs'!$J$49:$J$51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576320"/>
        <c:axId val="8579072"/>
      </c:barChart>
      <c:catAx>
        <c:axId val="85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9072"/>
        <c:crosses val="autoZero"/>
        <c:auto val="1"/>
        <c:lblAlgn val="ctr"/>
        <c:lblOffset val="100"/>
        <c:noMultiLvlLbl val="0"/>
      </c:catAx>
      <c:valAx>
        <c:axId val="85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Asetukset!$A$8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Yhteiskirj_Sambibl!$H$182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Yhteiskirj_Sambibl!$I$180:$J$180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Yhteiskirj_Sambibl!$I$182:$J$182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Yhteiskirj_Sambibl!$H$183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Yhteiskirj_Sambibl!$I$180:$J$180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Yhteiskirj_Sambibl!$I$183:$J$183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71088"/>
        <c:axId val="10573840"/>
      </c:barChart>
      <c:catAx>
        <c:axId val="1057108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3840"/>
        <c:crosses val="autoZero"/>
        <c:auto val="1"/>
        <c:lblAlgn val="ctr"/>
        <c:lblOffset val="100"/>
        <c:noMultiLvlLbl val="0"/>
      </c:catAx>
      <c:valAx>
        <c:axId val="1057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Asetukset!$A$9</c:f>
          <c:strCache>
            <c:ptCount val="1"/>
            <c:pt idx="0">
              <c:v>Valitse kieli - Välj spåket, 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Yhteiskirj_Sambibl!$H$189</c:f>
              <c:strCache>
                <c:ptCount val="1"/>
                <c:pt idx="0">
                  <c:v>FinELib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Yhteiskirj_Sambibl!$I$187:$J$187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Yhteiskirj_Sambibl!$I$189:$J$189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Yhteiskirj_Sambibl!$H$190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Yhteiskirj_Sambibl!$I$187:$J$187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Yhteiskirj_Sambibl!$I$190:$J$190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55600"/>
        <c:axId val="9758352"/>
      </c:barChart>
      <c:catAx>
        <c:axId val="975560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8352"/>
        <c:crosses val="autoZero"/>
        <c:auto val="1"/>
        <c:lblAlgn val="ctr"/>
        <c:lblOffset val="100"/>
        <c:noMultiLvlLbl val="0"/>
      </c:catAx>
      <c:valAx>
        <c:axId val="975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Yhteiskirj_Sambibl!$H$224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Yhteiskirj_Sambibl!$H$225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Yhteiskirj_Sambibl!$I$223:$J$223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Yhteiskirj_Sambibl!$I$225:$J$225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Yhteiskirj_Sambibl!$H$226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Yhteiskirj_Sambibl!$I$223:$J$223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Yhteiskirj_Sambibl!$I$226:$J$226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Yhteiskirj_Sambibl!$H$227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Yhteiskirj_Sambibl!$I$223:$J$223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Yhteiskirj_Sambibl!$I$227:$J$227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Yhteiskirj_Sambibl!$H$228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Yhteiskirj_Sambibl!$I$223:$J$223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Yhteiskirj_Sambibl!$I$228:$J$228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712"/>
        <c:axId val="9790976"/>
      </c:barChart>
      <c:catAx>
        <c:axId val="9787712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0976"/>
        <c:crosses val="autoZero"/>
        <c:auto val="1"/>
        <c:lblAlgn val="ctr"/>
        <c:lblOffset val="100"/>
        <c:noMultiLvlLbl val="0"/>
      </c:catAx>
      <c:valAx>
        <c:axId val="979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Yhteiskirj_Sambibl!$H$231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Yhteiskirj_Sambibl!$H$232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Yhteiskirj_Sambibl!$I$230:$J$230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Yhteiskirj_Sambibl!$I$232:$J$232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Yhteiskirj_Sambibl!$H$233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Yhteiskirj_Sambibl!$I$230:$J$230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Yhteiskirj_Sambibl!$I$233:$J$233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Yhteiskirj_Sambibl!$H$234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Yhteiskirj_Sambibl!$I$230:$J$230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Yhteiskirj_Sambibl!$I$234:$J$234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Yhteiskirj_Sambibl!$H$235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Yhteiskirj_Sambibl!$I$230:$J$230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Yhteiskirj_Sambibl!$I$235:$J$235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01584"/>
        <c:axId val="10604848"/>
      </c:barChart>
      <c:catAx>
        <c:axId val="10601584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4848"/>
        <c:crosses val="autoZero"/>
        <c:auto val="1"/>
        <c:lblAlgn val="ctr"/>
        <c:lblOffset val="100"/>
        <c:noMultiLvlLbl val="0"/>
      </c:catAx>
      <c:valAx>
        <c:axId val="1060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Yhteiskirj_Sambibl!$H$238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Yhteiskirj_Sambibl!$H$239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Yhteiskirj_Sambibl!$I$237:$J$237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Yhteiskirj_Sambibl!$I$239:$J$239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Yhteiskirj_Sambibl!$H$240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Yhteiskirj_Sambibl!$I$237:$J$237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Yhteiskirj_Sambibl!$I$240:$J$240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Yhteiskirj_Sambibl!$H$241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Yhteiskirj_Sambibl!$I$237:$J$237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Yhteiskirj_Sambibl!$I$241:$J$241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Yhteiskirj_Sambibl!$H$242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Yhteiskirj_Sambibl!$I$237:$J$237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Yhteiskirj_Sambibl!$I$242:$J$242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39280"/>
        <c:axId val="10642544"/>
      </c:barChart>
      <c:catAx>
        <c:axId val="10639280"/>
        <c:scaling>
          <c:orientation val="minMax"/>
        </c:scaling>
        <c:delete val="0"/>
        <c:axPos val="b"/>
        <c:numFmt formatCode="#,##0_ ;[Red]\-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2544"/>
        <c:crosses val="autoZero"/>
        <c:auto val="1"/>
        <c:lblAlgn val="ctr"/>
        <c:lblOffset val="100"/>
        <c:noMultiLvlLbl val="0"/>
      </c:catAx>
      <c:valAx>
        <c:axId val="1064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Yhteiskirj_Sambibl!$J$3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Yhteiskirj_Sambibl!$I$3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Yhteiskirj_Sambibl!$I$4:$I$9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Yhteiskirj_Sambibl!$J$3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Yhteiskirj_Sambibl!$J$4:$J$9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Yhteiskirj_Sambibl!$J$12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Yhteiskirj_Sambibl!$J$12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Yhteiskirj_Sambibl!$J$13:$J$15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Yhteiskirj_Sambibl!$H$13:$H$15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Yhteiskirj_Sambibl!$J$18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Yhteiskirj_Sambibl!$J$18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Yhteiskirj_Sambibl!$J$19:$J$21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Yhteiskirj_Sambibl!$J$24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Yhteiskirj_Sambibl!$J$24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Yhteiskirj_Sambibl!$J$25:$J$28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Yhteiskirj_Sambibl!$H$25:$H$28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Yhteiskirj_Sambibl!$J$31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Yhteiskirj_Sambibl!$J$31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Yhteiskirj_Sambibl!$H$32:$H$37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Yhteiskirj_Sambibl!$J$32:$J$37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'YO-AMK_Uni-Yhs'!$H$54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'YO-AMK_Uni-Yhs'!$I$54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'YO-AMK_Uni-Yhs'!$I$55:$I$56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'YO-AMK_Uni-Yhs'!$J$54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'YO-AMK_Uni-Yhs'!$H$55:$H$56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'YO-AMK_Uni-Yhs'!$J$55:$J$56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617824"/>
        <c:axId val="8620576"/>
      </c:barChart>
      <c:catAx>
        <c:axId val="86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20576"/>
        <c:crosses val="autoZero"/>
        <c:auto val="1"/>
        <c:lblAlgn val="ctr"/>
        <c:lblOffset val="100"/>
        <c:noMultiLvlLbl val="0"/>
      </c:catAx>
      <c:valAx>
        <c:axId val="862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1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Yhteiskirj_Sambibl!$J$40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Yhteiskirj_Sambibl!$J$40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1"/>
              <c:layout>
                <c:manualLayout>
                  <c:x val="-0.0818737970253718"/>
                  <c:y val="0.04345618256051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0658185695538058"/>
                  <c:y val="-0.009698162729658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161010498687664"/>
                  <c:y val="-0.0574934383202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588737970253718"/>
                  <c:y val="-0.03454578594342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Yhteiskirj_Sambibl!$H$41:$H$45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Yhteiskirj_Sambibl!$J$41:$J$45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Yhteiskirj_Sambibl!$J$48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Yhteiskirj_Sambibl!$J$48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Yhteiskirj_Sambibl!$H$49:$H$51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Yhteiskirj_Sambibl!$J$54</c:f>
          <c:strCache>
            <c:ptCount val="1"/>
            <c:pt idx="0">
              <c:v>0,0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Yhteiskirj_Sambibl!$J$54</c:f>
              <c:strCache>
                <c:ptCount val="1"/>
                <c:pt idx="0">
                  <c:v>0,0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Yhteiskirj_Sambibl!$H$55:$H$56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Yhteiskirj_Sambibl!$J$55:$J$56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Yhteiskirj_Sambibl!$J$64</c:f>
          <c:strCache>
            <c:ptCount val="1"/>
            <c:pt idx="0">
              <c:v>0,0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Yhteiskirj_Sambibl!$J$64</c:f>
              <c:strCache>
                <c:ptCount val="1"/>
                <c:pt idx="0">
                  <c:v>0,0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numFmt formatCode="0.0\ 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Yhteiskirj_Sambibl!$H$65:$H$67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Yhteiskirj_Sambibl!$J$65:$J$67</c:f>
              <c:numCache>
                <c:formatCode>#,##0.0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Yhteiskirj_Sambibl!$H$134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Yhteiskirj_Sambibl!$H$135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Yhteiskirj_Sambibl!$I$134:$J$134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Yhteiskirj_Sambibl!$I$135:$J$135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Yhteiskirj_Sambibl!$H$136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Yhteiskirj_Sambibl!$I$134:$J$134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Yhteiskirj_Sambibl!$I$136:$J$136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1248"/>
        <c:axId val="10804000"/>
      </c:barChart>
      <c:catAx>
        <c:axId val="10801248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4000"/>
        <c:crosses val="autoZero"/>
        <c:auto val="1"/>
        <c:lblAlgn val="ctr"/>
        <c:lblOffset val="100"/>
        <c:noMultiLvlLbl val="0"/>
      </c:catAx>
      <c:valAx>
        <c:axId val="1080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Yhteiskirj_Sambibl!$H$73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Yhteiskirj_Sambibl!$H$74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Yhteiskirj_Sambibl!$I$74:$J$74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Yhteiskirj_Sambibl!$H$75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Yhteiskirj_Sambibl!$I$75:$J$75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Yhteiskirj_Sambibl!$H$76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Yhteiskirj_Sambibl!$I$73:$J$73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Yhteiskirj_Sambibl!$I$76:$J$76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832656"/>
        <c:axId val="10835408"/>
      </c:barChart>
      <c:catAx>
        <c:axId val="1083265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5408"/>
        <c:crosses val="autoZero"/>
        <c:auto val="1"/>
        <c:lblAlgn val="ctr"/>
        <c:lblOffset val="100"/>
        <c:noMultiLvlLbl val="0"/>
      </c:catAx>
      <c:valAx>
        <c:axId val="10835408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Yhteiskirj_Sambibl!$H$79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Yhteiskirj_Sambibl!$H$80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Yhteiskirj_Sambibl!$I$80:$J$80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Yhteiskirj_Sambibl!$H$81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Yhteiskirj_Sambibl!$I$81:$J$81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Yhteiskirj_Sambibl!$H$82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Yhteiskirj_Sambibl!$I$82:$J$82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3"/>
          <c:order val="3"/>
          <c:tx>
            <c:strRef>
              <c:f>Yhteiskirj_Sambibl!$H$83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Yhteiskirj_Sambibl!$I$79:$J$79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Yhteiskirj_Sambibl!$I$83:$J$83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867456"/>
        <c:axId val="10870720"/>
      </c:barChart>
      <c:catAx>
        <c:axId val="1086745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0720"/>
        <c:crosses val="autoZero"/>
        <c:auto val="1"/>
        <c:lblAlgn val="ctr"/>
        <c:lblOffset val="100"/>
        <c:noMultiLvlLbl val="0"/>
      </c:catAx>
      <c:valAx>
        <c:axId val="1087072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7456"/>
        <c:crosses val="autoZero"/>
        <c:crossBetween val="between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Yhteiskirj_Sambibl!$H$109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Yhteiskirj_Sambibl!$H$111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Yhteiskirj_Sambibl!$I$110:$J$110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Yhteiskirj_Sambibl!$I$111:$J$111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Yhteiskirj_Sambibl!$H$112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Yhteiskirj_Sambibl!$I$110:$J$110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Yhteiskirj_Sambibl!$I$112:$J$112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93792"/>
        <c:axId val="10896544"/>
      </c:barChart>
      <c:catAx>
        <c:axId val="1089379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544"/>
        <c:crosses val="autoZero"/>
        <c:auto val="1"/>
        <c:lblAlgn val="ctr"/>
        <c:lblOffset val="100"/>
        <c:noMultiLvlLbl val="0"/>
      </c:catAx>
      <c:valAx>
        <c:axId val="1089654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Yhteiskirj_Sambibl!$H$109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Yhteiskirj_Sambibl!$I$110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Yhteiskirj_Sambibl!$H$111:$H$112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Yhteiskirj_Sambibl!$I$111:$I$112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Yhteiskirj_Sambibl!$J$110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Yhteiskirj_Sambibl!$H$111:$H$112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Yhteiskirj_Sambibl!$J$111:$J$112</c:f>
              <c:numCache>
                <c:formatCode>#,##0_ ;[Red]\-#,##0\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879168"/>
        <c:axId val="9881920"/>
      </c:barChart>
      <c:catAx>
        <c:axId val="9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1920"/>
        <c:crosses val="autoZero"/>
        <c:auto val="1"/>
        <c:lblAlgn val="ctr"/>
        <c:lblOffset val="100"/>
        <c:noMultiLvlLbl val="0"/>
      </c:catAx>
      <c:valAx>
        <c:axId val="988192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[Red]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Kansallisk_Nationalb!$H$3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Kansallisk_Nationalb!$I$4:$I$9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Kansallisk_Nationalb!$J$3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Kansallisk_Nationalb!$J$4:$J$9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Kansallisk_Nationalb!$H$4:$H$9</c15:sqref>
                        </c15:formulaRef>
                      </c:ext>
                    </c:extLst>
                    <c:strCache>
                      <c:ptCount val="6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  <c:pt idx="4">
                        <c:v>Valitse kieli - Välj spåket</c:v>
                      </c:pt>
                      <c:pt idx="5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5"/>
        <c:axId val="9121504"/>
        <c:axId val="11039728"/>
      </c:barChart>
      <c:catAx>
        <c:axId val="912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'YO-AMK_Uni-Yhs'!$H$59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'YO-AMK_Uni-Yhs'!$H$60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'YO-AMK_Uni-Yhs'!$I$60:$J$60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'YO-AMK_Uni-Yhs'!$H$61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'YO-AMK_Uni-Yhs'!$I$61:$J$61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'YO-AMK_Uni-Yhs'!$H$62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'YO-AMK_Uni-Yhs'!$I$59:$J$59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'YO-AMK_Uni-Yhs'!$I$62:$J$62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651552"/>
        <c:axId val="8654304"/>
      </c:barChart>
      <c:catAx>
        <c:axId val="8651552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4304"/>
        <c:crosses val="autoZero"/>
        <c:auto val="1"/>
        <c:lblAlgn val="ctr"/>
        <c:lblOffset val="100"/>
        <c:noMultiLvlLbl val="0"/>
      </c:catAx>
      <c:valAx>
        <c:axId val="865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Kansallisk_Nationalb!$H$12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Kansallisk_Nationalb!$H$13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Kansallisk_Nationalb!$I$12:$J$12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Kansallisk_Nationalb!$I$13:$J$13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Kansallisk_Nationalb!$H$14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Kansallisk_Nationalb!$I$12:$J$12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Kansallisk_Nationalb!$I$14:$J$14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Kansallisk_Nationalb!$H$15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Kansallisk_Nationalb!$I$12:$J$12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Kansallisk_Nationalb!$I$15:$J$15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077360"/>
        <c:axId val="11080624"/>
      </c:barChart>
      <c:catAx>
        <c:axId val="11077360"/>
        <c:scaling>
          <c:orientation val="minMax"/>
        </c:scaling>
        <c:delete val="0"/>
        <c:axPos val="b"/>
        <c:numFmt formatCode="#,##0.0_ ;[Red]\-#,##0.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0624"/>
        <c:crosses val="autoZero"/>
        <c:auto val="1"/>
        <c:lblAlgn val="ctr"/>
        <c:lblOffset val="100"/>
        <c:noMultiLvlLbl val="0"/>
      </c:catAx>
      <c:valAx>
        <c:axId val="1108062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Kansallisk_Nationalb!$H$18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Kansallisk_Nationalb!$I$19:$I$21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Kansallisk_Nationalb!$J$18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Kansallisk_Nationalb!$J$19:$J$21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Kansallisk_Nationalb!$H$19:$H$21</c15:sqref>
                        </c15:formulaRef>
                      </c:ext>
                    </c:extLst>
                    <c:strCache>
                      <c:ptCount val="3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108400"/>
        <c:axId val="11111152"/>
      </c:barChart>
      <c:catAx>
        <c:axId val="1110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1152"/>
        <c:crosses val="autoZero"/>
        <c:auto val="1"/>
        <c:lblAlgn val="ctr"/>
        <c:lblOffset val="100"/>
        <c:noMultiLvlLbl val="0"/>
      </c:catAx>
      <c:valAx>
        <c:axId val="1111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0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Kansallisk_Nationalb!$H$24</c:f>
          <c:strCache>
            <c:ptCount val="1"/>
            <c:pt idx="0">
              <c:v>Valitse kieli - Välj språket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Kansallisk_Nationalb!$I$25:$I$28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tx>
            <c:strRef>
              <c:f>Kansallisk_Nationalb!$J$24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Kansallisk_Nationalb!$J$25:$J$28</c:f>
              <c:numCache>
                <c:formatCode>#,##0.0_ ;[Red]\-#,##0.0\ </c:formatCode>
                <c:ptCount val="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Kansallisk_Nationalb!$H$25:$H$28</c15:sqref>
                        </c15:formulaRef>
                      </c:ext>
                    </c:extLst>
                    <c:strCache>
                      <c:ptCount val="4"/>
                      <c:pt idx="0">
                        <c:v>Valitse kieli - Välj spåket</c:v>
                      </c:pt>
                      <c:pt idx="1">
                        <c:v>Valitse kieli - Välj spåket</c:v>
                      </c:pt>
                      <c:pt idx="2">
                        <c:v>Valitse kieli - Välj spåket</c:v>
                      </c:pt>
                      <c:pt idx="3">
                        <c:v>Valitse kieli - Välj spåket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139936"/>
        <c:axId val="11142688"/>
      </c:barChart>
      <c:catAx>
        <c:axId val="111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2688"/>
        <c:crosses val="autoZero"/>
        <c:auto val="1"/>
        <c:lblAlgn val="ctr"/>
        <c:lblOffset val="100"/>
        <c:noMultiLvlLbl val="0"/>
      </c:catAx>
      <c:valAx>
        <c:axId val="1114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Kansallisk_Nationalb!$H$31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Kansallisk_Nationalb!$I$32:$I$37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Kansallisk_Nationalb!$J$31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Kansallisk_Nationalb!$H$32:$H$37</c:f>
              <c:strCache>
                <c:ptCount val="6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  <c:pt idx="5">
                  <c:v>Valitse kieli - Välj spåket</c:v>
                </c:pt>
              </c:strCache>
            </c:strRef>
          </c:cat>
          <c:val>
            <c:numRef>
              <c:f>Kansallisk_Nationalb!$J$32:$J$37</c:f>
              <c:numCache>
                <c:formatCode>#,##0.0_ ;[Red]\-#,##0.0\ 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40"/>
        <c:axId val="11171248"/>
        <c:axId val="11174000"/>
      </c:barChart>
      <c:catAx>
        <c:axId val="1117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4000"/>
        <c:crosses val="autoZero"/>
        <c:auto val="1"/>
        <c:lblAlgn val="ctr"/>
        <c:lblOffset val="100"/>
        <c:tickLblSkip val="1"/>
        <c:noMultiLvlLbl val="0"/>
      </c:catAx>
      <c:valAx>
        <c:axId val="1117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Kansallisk_Nationalb!$H$40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Kansallisk_Nationalb!$I$41:$I$45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Kansallisk_Nationalb!$J$40</c:f>
              <c:strCache>
                <c:ptCount val="1"/>
                <c:pt idx="0">
                  <c:v>0,0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Kansallisk_Nationalb!$H$41:$H$45</c:f>
              <c:strCache>
                <c:ptCount val="5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  <c:pt idx="3">
                  <c:v>Valitse kieli - Välj spåket</c:v>
                </c:pt>
                <c:pt idx="4">
                  <c:v>Valitse kieli - Välj spåket</c:v>
                </c:pt>
              </c:strCache>
            </c:strRef>
          </c:cat>
          <c:val>
            <c:numRef>
              <c:f>Kansallisk_Nationalb!$J$41:$J$45</c:f>
              <c:numCache>
                <c:formatCode>#,##0.0_ ;[Red]\-#,##0.0\ 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35"/>
        <c:axId val="10052176"/>
        <c:axId val="10054928"/>
      </c:barChart>
      <c:catAx>
        <c:axId val="1005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4928"/>
        <c:crosses val="autoZero"/>
        <c:auto val="1"/>
        <c:lblAlgn val="ctr"/>
        <c:lblOffset val="100"/>
        <c:tickLblSkip val="1"/>
        <c:noMultiLvlLbl val="0"/>
      </c:catAx>
      <c:valAx>
        <c:axId val="1005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Kansallisk_Nationalb!$H$48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Kansallisk_Nationalb!$I$49:$I$51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Kansallisk_Nationalb!$J$48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Kansallisk_Nationalb!$H$49:$H$51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Kansallisk_Nationalb!$J$49:$J$51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084320"/>
        <c:axId val="10087072"/>
      </c:barChart>
      <c:catAx>
        <c:axId val="100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7072"/>
        <c:crosses val="autoZero"/>
        <c:auto val="1"/>
        <c:lblAlgn val="ctr"/>
        <c:lblOffset val="100"/>
        <c:noMultiLvlLbl val="0"/>
      </c:catAx>
      <c:valAx>
        <c:axId val="1008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Kansallisk_Nationalb!$H$54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Kansallisk_Nationalb!$I$55:$I$56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Kansallisk_Nationalb!$J$54</c:f>
              <c:strCache>
                <c:ptCount val="1"/>
                <c:pt idx="0">
                  <c:v>0,0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Kansallisk_Nationalb!$H$55:$H$56</c:f>
              <c:strCache>
                <c:ptCount val="2"/>
                <c:pt idx="0">
                  <c:v>Valitse kieli - Välj spåket</c:v>
                </c:pt>
                <c:pt idx="1">
                  <c:v>Valitse kieli - Välj spåket</c:v>
                </c:pt>
              </c:strCache>
            </c:strRef>
          </c:cat>
          <c:val>
            <c:numRef>
              <c:f>Kansallisk_Nationalb!$J$55:$J$56</c:f>
              <c:numCache>
                <c:formatCode>#,##0.0_ ;[Red]\-#,##0.0\ 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67647904"/>
        <c:axId val="-67638176"/>
      </c:barChart>
      <c:catAx>
        <c:axId val="-676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638176"/>
        <c:crosses val="autoZero"/>
        <c:auto val="1"/>
        <c:lblAlgn val="ctr"/>
        <c:lblOffset val="100"/>
        <c:noMultiLvlLbl val="0"/>
      </c:catAx>
      <c:valAx>
        <c:axId val="-6763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64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Kansallisk_Nationalb!$H$59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Kansallisk_Nationalb!$H$60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Kansallisk_Nationalb!$I$60:$J$60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Kansallisk_Nationalb!$H$61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Kansallisk_Nationalb!$I$61:$J$61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Kansallisk_Nationalb!$H$62</c:f>
              <c:strCache>
                <c:ptCount val="1"/>
                <c:pt idx="0">
                  <c:v>Valitse kieli - Välj spåket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Kansallisk_Nationalb!$I$59:$J$59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cat>
          <c:val>
            <c:numRef>
              <c:f>Kansallisk_Nationalb!$I$62:$J$62</c:f>
              <c:numCache>
                <c:formatCode>#,##0.0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111536"/>
        <c:axId val="10114288"/>
      </c:barChart>
      <c:catAx>
        <c:axId val="10111536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4288"/>
        <c:crosses val="autoZero"/>
        <c:auto val="1"/>
        <c:lblAlgn val="ctr"/>
        <c:lblOffset val="100"/>
        <c:noMultiLvlLbl val="0"/>
      </c:catAx>
      <c:valAx>
        <c:axId val="1011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 1000 €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Kansallisk_Nationalb!$H$65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Kansallisk_Nationalb!$I$64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Kansallisk_Nationalb!$H$65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Kansallisk_Nationalb!$I$65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Kansallisk_Nationalb!$J$64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Kansallisk_Nationalb!$H$65</c:f>
              <c:strCache>
                <c:ptCount val="1"/>
                <c:pt idx="0">
                  <c:v>Valitse kieli - Välj spåket</c:v>
                </c:pt>
              </c:strCache>
            </c:strRef>
          </c:cat>
          <c:val>
            <c:numRef>
              <c:f>Kansallisk_Nationalb!$J$65</c:f>
              <c:numCache>
                <c:formatCode>#,##0_ ;[Red]\-#,##0\ </c:formatCode>
                <c:ptCount val="1"/>
                <c:pt idx="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135248"/>
        <c:axId val="10138000"/>
      </c:barChart>
      <c:catAx>
        <c:axId val="10135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138000"/>
        <c:crosses val="autoZero"/>
        <c:auto val="1"/>
        <c:lblAlgn val="ctr"/>
        <c:lblOffset val="100"/>
        <c:noMultiLvlLbl val="0"/>
      </c:catAx>
      <c:valAx>
        <c:axId val="1013800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Kansallisk_Nationalb!$H$67</c:f>
          <c:strCache>
            <c:ptCount val="1"/>
            <c:pt idx="0">
              <c:v>Valitse kieli - Välj spåket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Kansallisk_Nationalb!$I$67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Kansallisk_Nationalb!$H$68:$H$70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Kansallisk_Nationalb!$I$68:$I$70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ser>
          <c:idx val="1"/>
          <c:order val="1"/>
          <c:tx>
            <c:strRef>
              <c:f>Kansallisk_Nationalb!$J$67</c:f>
              <c:strCache>
                <c:ptCount val="1"/>
                <c:pt idx="0">
                  <c:v>0,0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Kansallisk_Nationalb!$H$68:$H$70</c:f>
              <c:strCache>
                <c:ptCount val="3"/>
                <c:pt idx="0">
                  <c:v>Valitse kieli - Välj spåket</c:v>
                </c:pt>
                <c:pt idx="1">
                  <c:v>Valitse kieli - Välj spåket</c:v>
                </c:pt>
                <c:pt idx="2">
                  <c:v>Valitse kieli - Välj spåket</c:v>
                </c:pt>
              </c:strCache>
            </c:strRef>
          </c:cat>
          <c:val>
            <c:numRef>
              <c:f>Kansallisk_Nationalb!$J$68:$J$70</c:f>
              <c:numCache>
                <c:formatCode>#,##0.0_ ;[Red]\-#,##0.0\ 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183344"/>
        <c:axId val="11185824"/>
      </c:barChart>
      <c:catAx>
        <c:axId val="1118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5824"/>
        <c:crosses val="autoZero"/>
        <c:auto val="1"/>
        <c:lblAlgn val="ctr"/>
        <c:lblOffset val="100"/>
        <c:noMultiLvlLbl val="0"/>
      </c:catAx>
      <c:valAx>
        <c:axId val="11185824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9" Type="http://schemas.openxmlformats.org/officeDocument/2006/relationships/chart" Target="../charts/chart9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64.xml"/><Relationship Id="rId21" Type="http://schemas.openxmlformats.org/officeDocument/2006/relationships/chart" Target="../charts/chart65.xml"/><Relationship Id="rId22" Type="http://schemas.openxmlformats.org/officeDocument/2006/relationships/chart" Target="../charts/chart66.xml"/><Relationship Id="rId23" Type="http://schemas.openxmlformats.org/officeDocument/2006/relationships/chart" Target="../charts/chart67.xml"/><Relationship Id="rId24" Type="http://schemas.openxmlformats.org/officeDocument/2006/relationships/chart" Target="../charts/chart68.xml"/><Relationship Id="rId25" Type="http://schemas.openxmlformats.org/officeDocument/2006/relationships/chart" Target="../charts/chart69.xml"/><Relationship Id="rId26" Type="http://schemas.openxmlformats.org/officeDocument/2006/relationships/chart" Target="../charts/chart70.xml"/><Relationship Id="rId27" Type="http://schemas.openxmlformats.org/officeDocument/2006/relationships/chart" Target="../charts/chart71.xml"/><Relationship Id="rId28" Type="http://schemas.openxmlformats.org/officeDocument/2006/relationships/chart" Target="../charts/chart72.xml"/><Relationship Id="rId29" Type="http://schemas.openxmlformats.org/officeDocument/2006/relationships/chart" Target="../charts/chart73.xml"/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30" Type="http://schemas.openxmlformats.org/officeDocument/2006/relationships/chart" Target="../charts/chart74.xml"/><Relationship Id="rId31" Type="http://schemas.openxmlformats.org/officeDocument/2006/relationships/chart" Target="../charts/chart75.xml"/><Relationship Id="rId32" Type="http://schemas.openxmlformats.org/officeDocument/2006/relationships/chart" Target="../charts/chart76.xml"/><Relationship Id="rId9" Type="http://schemas.openxmlformats.org/officeDocument/2006/relationships/chart" Target="../charts/chart53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33" Type="http://schemas.openxmlformats.org/officeDocument/2006/relationships/chart" Target="../charts/chart77.xml"/><Relationship Id="rId34" Type="http://schemas.openxmlformats.org/officeDocument/2006/relationships/chart" Target="../charts/chart78.xml"/><Relationship Id="rId35" Type="http://schemas.openxmlformats.org/officeDocument/2006/relationships/chart" Target="../charts/chart79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1" Type="http://schemas.openxmlformats.org/officeDocument/2006/relationships/chart" Target="../charts/chart55.xml"/><Relationship Id="rId12" Type="http://schemas.openxmlformats.org/officeDocument/2006/relationships/chart" Target="../charts/chart56.xml"/><Relationship Id="rId13" Type="http://schemas.openxmlformats.org/officeDocument/2006/relationships/chart" Target="../charts/chart57.xml"/><Relationship Id="rId14" Type="http://schemas.openxmlformats.org/officeDocument/2006/relationships/chart" Target="../charts/chart58.xml"/><Relationship Id="rId15" Type="http://schemas.openxmlformats.org/officeDocument/2006/relationships/chart" Target="../charts/chart59.xml"/><Relationship Id="rId16" Type="http://schemas.openxmlformats.org/officeDocument/2006/relationships/chart" Target="../charts/chart60.xml"/><Relationship Id="rId17" Type="http://schemas.openxmlformats.org/officeDocument/2006/relationships/chart" Target="../charts/chart61.xml"/><Relationship Id="rId18" Type="http://schemas.openxmlformats.org/officeDocument/2006/relationships/chart" Target="../charts/chart62.xml"/><Relationship Id="rId19" Type="http://schemas.openxmlformats.org/officeDocument/2006/relationships/chart" Target="../charts/chart63.xml"/><Relationship Id="rId37" Type="http://schemas.openxmlformats.org/officeDocument/2006/relationships/chart" Target="../charts/chart81.xml"/><Relationship Id="rId38" Type="http://schemas.openxmlformats.org/officeDocument/2006/relationships/chart" Target="../charts/chart82.xml"/><Relationship Id="rId39" Type="http://schemas.openxmlformats.org/officeDocument/2006/relationships/chart" Target="../charts/chart83.xml"/><Relationship Id="rId40" Type="http://schemas.openxmlformats.org/officeDocument/2006/relationships/chart" Target="../charts/chart84.xml"/><Relationship Id="rId41" Type="http://schemas.openxmlformats.org/officeDocument/2006/relationships/chart" Target="../charts/chart85.xml"/><Relationship Id="rId42" Type="http://schemas.openxmlformats.org/officeDocument/2006/relationships/chart" Target="../charts/chart86.xml"/><Relationship Id="rId43" Type="http://schemas.openxmlformats.org/officeDocument/2006/relationships/chart" Target="../charts/chart87.xml"/><Relationship Id="rId44" Type="http://schemas.openxmlformats.org/officeDocument/2006/relationships/chart" Target="../charts/chart88.xml"/></Relationships>
</file>

<file path=xl/drawings/_rels/drawing4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108.xml"/><Relationship Id="rId21" Type="http://schemas.openxmlformats.org/officeDocument/2006/relationships/chart" Target="../charts/chart109.xml"/><Relationship Id="rId22" Type="http://schemas.openxmlformats.org/officeDocument/2006/relationships/chart" Target="../charts/chart110.xml"/><Relationship Id="rId23" Type="http://schemas.openxmlformats.org/officeDocument/2006/relationships/chart" Target="../charts/chart111.xml"/><Relationship Id="rId24" Type="http://schemas.openxmlformats.org/officeDocument/2006/relationships/chart" Target="../charts/chart112.xml"/><Relationship Id="rId25" Type="http://schemas.openxmlformats.org/officeDocument/2006/relationships/chart" Target="../charts/chart113.xml"/><Relationship Id="rId26" Type="http://schemas.openxmlformats.org/officeDocument/2006/relationships/chart" Target="../charts/chart114.xml"/><Relationship Id="rId27" Type="http://schemas.openxmlformats.org/officeDocument/2006/relationships/chart" Target="../charts/chart115.xml"/><Relationship Id="rId28" Type="http://schemas.openxmlformats.org/officeDocument/2006/relationships/chart" Target="../charts/chart116.xml"/><Relationship Id="rId29" Type="http://schemas.openxmlformats.org/officeDocument/2006/relationships/chart" Target="../charts/chart117.xml"/><Relationship Id="rId1" Type="http://schemas.openxmlformats.org/officeDocument/2006/relationships/chart" Target="../charts/chart89.xml"/><Relationship Id="rId2" Type="http://schemas.openxmlformats.org/officeDocument/2006/relationships/chart" Target="../charts/chart90.xml"/><Relationship Id="rId3" Type="http://schemas.openxmlformats.org/officeDocument/2006/relationships/chart" Target="../charts/chart91.xml"/><Relationship Id="rId4" Type="http://schemas.openxmlformats.org/officeDocument/2006/relationships/chart" Target="../charts/chart92.xml"/><Relationship Id="rId5" Type="http://schemas.openxmlformats.org/officeDocument/2006/relationships/chart" Target="../charts/chart93.xml"/><Relationship Id="rId30" Type="http://schemas.openxmlformats.org/officeDocument/2006/relationships/chart" Target="../charts/chart118.xml"/><Relationship Id="rId31" Type="http://schemas.openxmlformats.org/officeDocument/2006/relationships/chart" Target="../charts/chart119.xml"/><Relationship Id="rId32" Type="http://schemas.openxmlformats.org/officeDocument/2006/relationships/chart" Target="../charts/chart120.xml"/><Relationship Id="rId9" Type="http://schemas.openxmlformats.org/officeDocument/2006/relationships/chart" Target="../charts/chart97.xml"/><Relationship Id="rId6" Type="http://schemas.openxmlformats.org/officeDocument/2006/relationships/chart" Target="../charts/chart94.xml"/><Relationship Id="rId7" Type="http://schemas.openxmlformats.org/officeDocument/2006/relationships/chart" Target="../charts/chart95.xml"/><Relationship Id="rId8" Type="http://schemas.openxmlformats.org/officeDocument/2006/relationships/chart" Target="../charts/chart96.xml"/><Relationship Id="rId33" Type="http://schemas.openxmlformats.org/officeDocument/2006/relationships/chart" Target="../charts/chart121.xml"/><Relationship Id="rId34" Type="http://schemas.openxmlformats.org/officeDocument/2006/relationships/chart" Target="../charts/chart122.xml"/><Relationship Id="rId35" Type="http://schemas.openxmlformats.org/officeDocument/2006/relationships/chart" Target="../charts/chart123.xml"/><Relationship Id="rId36" Type="http://schemas.openxmlformats.org/officeDocument/2006/relationships/chart" Target="../charts/chart124.xml"/><Relationship Id="rId10" Type="http://schemas.openxmlformats.org/officeDocument/2006/relationships/chart" Target="../charts/chart98.xml"/><Relationship Id="rId11" Type="http://schemas.openxmlformats.org/officeDocument/2006/relationships/chart" Target="../charts/chart99.xml"/><Relationship Id="rId12" Type="http://schemas.openxmlformats.org/officeDocument/2006/relationships/chart" Target="../charts/chart100.xml"/><Relationship Id="rId13" Type="http://schemas.openxmlformats.org/officeDocument/2006/relationships/chart" Target="../charts/chart101.xml"/><Relationship Id="rId14" Type="http://schemas.openxmlformats.org/officeDocument/2006/relationships/chart" Target="../charts/chart102.xml"/><Relationship Id="rId15" Type="http://schemas.openxmlformats.org/officeDocument/2006/relationships/chart" Target="../charts/chart103.xml"/><Relationship Id="rId16" Type="http://schemas.openxmlformats.org/officeDocument/2006/relationships/chart" Target="../charts/chart104.xml"/><Relationship Id="rId17" Type="http://schemas.openxmlformats.org/officeDocument/2006/relationships/chart" Target="../charts/chart105.xml"/><Relationship Id="rId18" Type="http://schemas.openxmlformats.org/officeDocument/2006/relationships/chart" Target="../charts/chart106.xml"/><Relationship Id="rId19" Type="http://schemas.openxmlformats.org/officeDocument/2006/relationships/chart" Target="../charts/chart107.xml"/><Relationship Id="rId37" Type="http://schemas.openxmlformats.org/officeDocument/2006/relationships/chart" Target="../charts/chart125.xml"/></Relationships>
</file>

<file path=xl/drawings/_rels/drawing5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145.xml"/><Relationship Id="rId21" Type="http://schemas.openxmlformats.org/officeDocument/2006/relationships/chart" Target="../charts/chart146.xml"/><Relationship Id="rId22" Type="http://schemas.openxmlformats.org/officeDocument/2006/relationships/chart" Target="../charts/chart147.xml"/><Relationship Id="rId23" Type="http://schemas.openxmlformats.org/officeDocument/2006/relationships/chart" Target="../charts/chart148.xml"/><Relationship Id="rId24" Type="http://schemas.openxmlformats.org/officeDocument/2006/relationships/chart" Target="../charts/chart149.xml"/><Relationship Id="rId25" Type="http://schemas.openxmlformats.org/officeDocument/2006/relationships/chart" Target="../charts/chart150.xml"/><Relationship Id="rId26" Type="http://schemas.openxmlformats.org/officeDocument/2006/relationships/chart" Target="../charts/chart151.xml"/><Relationship Id="rId27" Type="http://schemas.openxmlformats.org/officeDocument/2006/relationships/chart" Target="../charts/chart152.xml"/><Relationship Id="rId28" Type="http://schemas.openxmlformats.org/officeDocument/2006/relationships/chart" Target="../charts/chart153.xml"/><Relationship Id="rId29" Type="http://schemas.openxmlformats.org/officeDocument/2006/relationships/chart" Target="../charts/chart154.xml"/><Relationship Id="rId1" Type="http://schemas.openxmlformats.org/officeDocument/2006/relationships/chart" Target="../charts/chart126.xml"/><Relationship Id="rId2" Type="http://schemas.openxmlformats.org/officeDocument/2006/relationships/chart" Target="../charts/chart127.xml"/><Relationship Id="rId3" Type="http://schemas.openxmlformats.org/officeDocument/2006/relationships/chart" Target="../charts/chart128.xml"/><Relationship Id="rId4" Type="http://schemas.openxmlformats.org/officeDocument/2006/relationships/chart" Target="../charts/chart129.xml"/><Relationship Id="rId5" Type="http://schemas.openxmlformats.org/officeDocument/2006/relationships/chart" Target="../charts/chart130.xml"/><Relationship Id="rId30" Type="http://schemas.openxmlformats.org/officeDocument/2006/relationships/chart" Target="../charts/chart155.xml"/><Relationship Id="rId31" Type="http://schemas.openxmlformats.org/officeDocument/2006/relationships/chart" Target="../charts/chart156.xml"/><Relationship Id="rId32" Type="http://schemas.openxmlformats.org/officeDocument/2006/relationships/chart" Target="../charts/chart157.xml"/><Relationship Id="rId9" Type="http://schemas.openxmlformats.org/officeDocument/2006/relationships/chart" Target="../charts/chart134.xml"/><Relationship Id="rId6" Type="http://schemas.openxmlformats.org/officeDocument/2006/relationships/chart" Target="../charts/chart131.xml"/><Relationship Id="rId7" Type="http://schemas.openxmlformats.org/officeDocument/2006/relationships/chart" Target="../charts/chart132.xml"/><Relationship Id="rId8" Type="http://schemas.openxmlformats.org/officeDocument/2006/relationships/chart" Target="../charts/chart133.xml"/><Relationship Id="rId33" Type="http://schemas.openxmlformats.org/officeDocument/2006/relationships/chart" Target="../charts/chart158.xml"/><Relationship Id="rId34" Type="http://schemas.openxmlformats.org/officeDocument/2006/relationships/chart" Target="../charts/chart159.xml"/><Relationship Id="rId35" Type="http://schemas.openxmlformats.org/officeDocument/2006/relationships/chart" Target="../charts/chart160.xml"/><Relationship Id="rId36" Type="http://schemas.openxmlformats.org/officeDocument/2006/relationships/chart" Target="../charts/chart161.xml"/><Relationship Id="rId10" Type="http://schemas.openxmlformats.org/officeDocument/2006/relationships/chart" Target="../charts/chart135.xml"/><Relationship Id="rId11" Type="http://schemas.openxmlformats.org/officeDocument/2006/relationships/chart" Target="../charts/chart136.xml"/><Relationship Id="rId12" Type="http://schemas.openxmlformats.org/officeDocument/2006/relationships/chart" Target="../charts/chart137.xml"/><Relationship Id="rId13" Type="http://schemas.openxmlformats.org/officeDocument/2006/relationships/chart" Target="../charts/chart138.xml"/><Relationship Id="rId14" Type="http://schemas.openxmlformats.org/officeDocument/2006/relationships/chart" Target="../charts/chart139.xml"/><Relationship Id="rId15" Type="http://schemas.openxmlformats.org/officeDocument/2006/relationships/chart" Target="../charts/chart140.xml"/><Relationship Id="rId16" Type="http://schemas.openxmlformats.org/officeDocument/2006/relationships/chart" Target="../charts/chart141.xml"/><Relationship Id="rId17" Type="http://schemas.openxmlformats.org/officeDocument/2006/relationships/chart" Target="../charts/chart142.xml"/><Relationship Id="rId18" Type="http://schemas.openxmlformats.org/officeDocument/2006/relationships/chart" Target="../charts/chart143.xml"/><Relationship Id="rId19" Type="http://schemas.openxmlformats.org/officeDocument/2006/relationships/chart" Target="../charts/chart144.xml"/><Relationship Id="rId37" Type="http://schemas.openxmlformats.org/officeDocument/2006/relationships/chart" Target="../charts/chart162.xml"/><Relationship Id="rId38" Type="http://schemas.openxmlformats.org/officeDocument/2006/relationships/chart" Target="../charts/chart163.xml"/><Relationship Id="rId39" Type="http://schemas.openxmlformats.org/officeDocument/2006/relationships/chart" Target="../charts/chart164.xml"/><Relationship Id="rId40" Type="http://schemas.openxmlformats.org/officeDocument/2006/relationships/chart" Target="../charts/chart165.xml"/><Relationship Id="rId41" Type="http://schemas.openxmlformats.org/officeDocument/2006/relationships/chart" Target="../charts/chart166.xml"/><Relationship Id="rId42" Type="http://schemas.openxmlformats.org/officeDocument/2006/relationships/chart" Target="../charts/chart167.xml"/><Relationship Id="rId43" Type="http://schemas.openxmlformats.org/officeDocument/2006/relationships/chart" Target="../charts/chart16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39</xdr:row>
      <xdr:rowOff>92075</xdr:rowOff>
    </xdr:from>
    <xdr:to>
      <xdr:col>11</xdr:col>
      <xdr:colOff>206375</xdr:colOff>
      <xdr:row>58</xdr:row>
      <xdr:rowOff>133350</xdr:rowOff>
    </xdr:to>
    <xdr:pic>
      <xdr:nvPicPr>
        <xdr:cNvPr id="2" name="Kuv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7550150"/>
          <a:ext cx="4845050" cy="366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58</xdr:row>
      <xdr:rowOff>165100</xdr:rowOff>
    </xdr:from>
    <xdr:to>
      <xdr:col>15</xdr:col>
      <xdr:colOff>73025</xdr:colOff>
      <xdr:row>74</xdr:row>
      <xdr:rowOff>180975</xdr:rowOff>
    </xdr:to>
    <xdr:pic>
      <xdr:nvPicPr>
        <xdr:cNvPr id="3" name="Kuv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450" y="11242675"/>
          <a:ext cx="6124575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123</xdr:row>
      <xdr:rowOff>0</xdr:rowOff>
    </xdr:from>
    <xdr:to>
      <xdr:col>14</xdr:col>
      <xdr:colOff>85725</xdr:colOff>
      <xdr:row>137</xdr:row>
      <xdr:rowOff>57150</xdr:rowOff>
    </xdr:to>
    <xdr:pic>
      <xdr:nvPicPr>
        <xdr:cNvPr id="10" name="Kuva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2869525"/>
          <a:ext cx="6153150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76</xdr:row>
      <xdr:rowOff>184149</xdr:rowOff>
    </xdr:from>
    <xdr:to>
      <xdr:col>20</xdr:col>
      <xdr:colOff>141715</xdr:colOff>
      <xdr:row>102</xdr:row>
      <xdr:rowOff>142875</xdr:rowOff>
    </xdr:to>
    <xdr:pic>
      <xdr:nvPicPr>
        <xdr:cNvPr id="12" name="Kuva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57525" y="14100174"/>
          <a:ext cx="9276190" cy="4911726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103</xdr:row>
      <xdr:rowOff>19050</xdr:rowOff>
    </xdr:from>
    <xdr:to>
      <xdr:col>21</xdr:col>
      <xdr:colOff>398971</xdr:colOff>
      <xdr:row>122</xdr:row>
      <xdr:rowOff>133350</xdr:rowOff>
    </xdr:to>
    <xdr:pic>
      <xdr:nvPicPr>
        <xdr:cNvPr id="13" name="Kuva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00" y="19669125"/>
          <a:ext cx="8628571" cy="373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0</xdr:row>
      <xdr:rowOff>0</xdr:rowOff>
    </xdr:from>
    <xdr:to>
      <xdr:col>19</xdr:col>
      <xdr:colOff>333375</xdr:colOff>
      <xdr:row>18</xdr:row>
      <xdr:rowOff>9525</xdr:rowOff>
    </xdr:to>
    <xdr:graphicFrame macro="">
      <xdr:nvGraphicFramePr>
        <xdr:cNvPr id="38" name="Kaavi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323850</xdr:colOff>
      <xdr:row>0</xdr:row>
      <xdr:rowOff>0</xdr:rowOff>
    </xdr:from>
    <xdr:to>
      <xdr:col>27</xdr:col>
      <xdr:colOff>0</xdr:colOff>
      <xdr:row>18</xdr:row>
      <xdr:rowOff>9525</xdr:rowOff>
    </xdr:to>
    <xdr:graphicFrame macro="">
      <xdr:nvGraphicFramePr>
        <xdr:cNvPr id="39" name="Kaavi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</xdr:colOff>
      <xdr:row>37</xdr:row>
      <xdr:rowOff>41275</xdr:rowOff>
    </xdr:from>
    <xdr:to>
      <xdr:col>19</xdr:col>
      <xdr:colOff>361950</xdr:colOff>
      <xdr:row>56</xdr:row>
      <xdr:rowOff>69850</xdr:rowOff>
    </xdr:to>
    <xdr:graphicFrame macro="">
      <xdr:nvGraphicFramePr>
        <xdr:cNvPr id="40" name="Kaavi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352425</xdr:colOff>
      <xdr:row>37</xdr:row>
      <xdr:rowOff>47625</xdr:rowOff>
    </xdr:from>
    <xdr:to>
      <xdr:col>27</xdr:col>
      <xdr:colOff>28575</xdr:colOff>
      <xdr:row>56</xdr:row>
      <xdr:rowOff>76200</xdr:rowOff>
    </xdr:to>
    <xdr:graphicFrame macro="">
      <xdr:nvGraphicFramePr>
        <xdr:cNvPr id="41" name="Kaavi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47625</xdr:colOff>
      <xdr:row>18</xdr:row>
      <xdr:rowOff>19050</xdr:rowOff>
    </xdr:from>
    <xdr:to>
      <xdr:col>19</xdr:col>
      <xdr:colOff>333375</xdr:colOff>
      <xdr:row>37</xdr:row>
      <xdr:rowOff>47625</xdr:rowOff>
    </xdr:to>
    <xdr:graphicFrame macro="">
      <xdr:nvGraphicFramePr>
        <xdr:cNvPr id="42" name="Kaavi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323850</xdr:colOff>
      <xdr:row>18</xdr:row>
      <xdr:rowOff>9525</xdr:rowOff>
    </xdr:from>
    <xdr:to>
      <xdr:col>27</xdr:col>
      <xdr:colOff>0</xdr:colOff>
      <xdr:row>37</xdr:row>
      <xdr:rowOff>38100</xdr:rowOff>
    </xdr:to>
    <xdr:graphicFrame macro="">
      <xdr:nvGraphicFramePr>
        <xdr:cNvPr id="43" name="Kaavi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38100</xdr:colOff>
      <xdr:row>56</xdr:row>
      <xdr:rowOff>66675</xdr:rowOff>
    </xdr:from>
    <xdr:to>
      <xdr:col>19</xdr:col>
      <xdr:colOff>323850</xdr:colOff>
      <xdr:row>75</xdr:row>
      <xdr:rowOff>95250</xdr:rowOff>
    </xdr:to>
    <xdr:graphicFrame macro="">
      <xdr:nvGraphicFramePr>
        <xdr:cNvPr id="44" name="Kaavi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333375</xdr:colOff>
      <xdr:row>56</xdr:row>
      <xdr:rowOff>66675</xdr:rowOff>
    </xdr:from>
    <xdr:to>
      <xdr:col>27</xdr:col>
      <xdr:colOff>9525</xdr:colOff>
      <xdr:row>75</xdr:row>
      <xdr:rowOff>95250</xdr:rowOff>
    </xdr:to>
    <xdr:graphicFrame macro="">
      <xdr:nvGraphicFramePr>
        <xdr:cNvPr id="45" name="Kaavi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38100</xdr:colOff>
      <xdr:row>75</xdr:row>
      <xdr:rowOff>95250</xdr:rowOff>
    </xdr:from>
    <xdr:to>
      <xdr:col>19</xdr:col>
      <xdr:colOff>323850</xdr:colOff>
      <xdr:row>94</xdr:row>
      <xdr:rowOff>123825</xdr:rowOff>
    </xdr:to>
    <xdr:graphicFrame macro="">
      <xdr:nvGraphicFramePr>
        <xdr:cNvPr id="46" name="Kaavi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333375</xdr:colOff>
      <xdr:row>75</xdr:row>
      <xdr:rowOff>95250</xdr:rowOff>
    </xdr:from>
    <xdr:to>
      <xdr:col>27</xdr:col>
      <xdr:colOff>9525</xdr:colOff>
      <xdr:row>94</xdr:row>
      <xdr:rowOff>123825</xdr:rowOff>
    </xdr:to>
    <xdr:graphicFrame macro="">
      <xdr:nvGraphicFramePr>
        <xdr:cNvPr id="47" name="Kaavi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28575</xdr:colOff>
      <xdr:row>94</xdr:row>
      <xdr:rowOff>114300</xdr:rowOff>
    </xdr:from>
    <xdr:to>
      <xdr:col>19</xdr:col>
      <xdr:colOff>314325</xdr:colOff>
      <xdr:row>114</xdr:row>
      <xdr:rowOff>0</xdr:rowOff>
    </xdr:to>
    <xdr:graphicFrame macro="">
      <xdr:nvGraphicFramePr>
        <xdr:cNvPr id="48" name="Kaavi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323850</xdr:colOff>
      <xdr:row>94</xdr:row>
      <xdr:rowOff>114300</xdr:rowOff>
    </xdr:from>
    <xdr:to>
      <xdr:col>27</xdr:col>
      <xdr:colOff>0</xdr:colOff>
      <xdr:row>114</xdr:row>
      <xdr:rowOff>0</xdr:rowOff>
    </xdr:to>
    <xdr:graphicFrame macro="">
      <xdr:nvGraphicFramePr>
        <xdr:cNvPr id="49" name="Kaavi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38100</xdr:colOff>
      <xdr:row>114</xdr:row>
      <xdr:rowOff>3175</xdr:rowOff>
    </xdr:from>
    <xdr:to>
      <xdr:col>19</xdr:col>
      <xdr:colOff>323850</xdr:colOff>
      <xdr:row>133</xdr:row>
      <xdr:rowOff>31750</xdr:rowOff>
    </xdr:to>
    <xdr:graphicFrame macro="">
      <xdr:nvGraphicFramePr>
        <xdr:cNvPr id="50" name="Kaavi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6350</xdr:colOff>
      <xdr:row>133</xdr:row>
      <xdr:rowOff>44450</xdr:rowOff>
    </xdr:from>
    <xdr:to>
      <xdr:col>34</xdr:col>
      <xdr:colOff>292100</xdr:colOff>
      <xdr:row>152</xdr:row>
      <xdr:rowOff>73025</xdr:rowOff>
    </xdr:to>
    <xdr:graphicFrame macro="">
      <xdr:nvGraphicFramePr>
        <xdr:cNvPr id="51" name="Kaavi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34925</xdr:colOff>
      <xdr:row>133</xdr:row>
      <xdr:rowOff>60325</xdr:rowOff>
    </xdr:from>
    <xdr:to>
      <xdr:col>19</xdr:col>
      <xdr:colOff>320675</xdr:colOff>
      <xdr:row>152</xdr:row>
      <xdr:rowOff>88900</xdr:rowOff>
    </xdr:to>
    <xdr:graphicFrame macro="">
      <xdr:nvGraphicFramePr>
        <xdr:cNvPr id="52" name="Kaavi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316865</xdr:colOff>
      <xdr:row>133</xdr:row>
      <xdr:rowOff>48577</xdr:rowOff>
    </xdr:from>
    <xdr:to>
      <xdr:col>27</xdr:col>
      <xdr:colOff>13970</xdr:colOff>
      <xdr:row>152</xdr:row>
      <xdr:rowOff>77152</xdr:rowOff>
    </xdr:to>
    <xdr:graphicFrame macro="">
      <xdr:nvGraphicFramePr>
        <xdr:cNvPr id="53" name="Kaavi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311150</xdr:colOff>
      <xdr:row>152</xdr:row>
      <xdr:rowOff>74612</xdr:rowOff>
    </xdr:from>
    <xdr:to>
      <xdr:col>27</xdr:col>
      <xdr:colOff>6350</xdr:colOff>
      <xdr:row>171</xdr:row>
      <xdr:rowOff>103187</xdr:rowOff>
    </xdr:to>
    <xdr:graphicFrame macro="">
      <xdr:nvGraphicFramePr>
        <xdr:cNvPr id="54" name="Kaavi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41275</xdr:colOff>
      <xdr:row>152</xdr:row>
      <xdr:rowOff>77787</xdr:rowOff>
    </xdr:from>
    <xdr:to>
      <xdr:col>19</xdr:col>
      <xdr:colOff>346075</xdr:colOff>
      <xdr:row>171</xdr:row>
      <xdr:rowOff>106362</xdr:rowOff>
    </xdr:to>
    <xdr:graphicFrame macro="">
      <xdr:nvGraphicFramePr>
        <xdr:cNvPr id="55" name="Kaavi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28575</xdr:colOff>
      <xdr:row>171</xdr:row>
      <xdr:rowOff>119062</xdr:rowOff>
    </xdr:from>
    <xdr:to>
      <xdr:col>19</xdr:col>
      <xdr:colOff>333375</xdr:colOff>
      <xdr:row>191</xdr:row>
      <xdr:rowOff>1587</xdr:rowOff>
    </xdr:to>
    <xdr:graphicFrame macro="">
      <xdr:nvGraphicFramePr>
        <xdr:cNvPr id="2" name="Kaavi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31461</xdr:colOff>
      <xdr:row>190</xdr:row>
      <xdr:rowOff>142152</xdr:rowOff>
    </xdr:from>
    <xdr:to>
      <xdr:col>19</xdr:col>
      <xdr:colOff>336261</xdr:colOff>
      <xdr:row>210</xdr:row>
      <xdr:rowOff>27852</xdr:rowOff>
    </xdr:to>
    <xdr:graphicFrame macro="">
      <xdr:nvGraphicFramePr>
        <xdr:cNvPr id="6" name="Kaavi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337705</xdr:colOff>
      <xdr:row>191</xdr:row>
      <xdr:rowOff>865</xdr:rowOff>
    </xdr:from>
    <xdr:to>
      <xdr:col>27</xdr:col>
      <xdr:colOff>32905</xdr:colOff>
      <xdr:row>210</xdr:row>
      <xdr:rowOff>29441</xdr:rowOff>
    </xdr:to>
    <xdr:graphicFrame macro="">
      <xdr:nvGraphicFramePr>
        <xdr:cNvPr id="616" name="Kaavio 6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28575</xdr:colOff>
      <xdr:row>210</xdr:row>
      <xdr:rowOff>52387</xdr:rowOff>
    </xdr:from>
    <xdr:to>
      <xdr:col>19</xdr:col>
      <xdr:colOff>333375</xdr:colOff>
      <xdr:row>229</xdr:row>
      <xdr:rowOff>80962</xdr:rowOff>
    </xdr:to>
    <xdr:graphicFrame macro="">
      <xdr:nvGraphicFramePr>
        <xdr:cNvPr id="8" name="Kaavi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342900</xdr:colOff>
      <xdr:row>210</xdr:row>
      <xdr:rowOff>57150</xdr:rowOff>
    </xdr:from>
    <xdr:to>
      <xdr:col>27</xdr:col>
      <xdr:colOff>38100</xdr:colOff>
      <xdr:row>229</xdr:row>
      <xdr:rowOff>85725</xdr:rowOff>
    </xdr:to>
    <xdr:graphicFrame macro="">
      <xdr:nvGraphicFramePr>
        <xdr:cNvPr id="619" name="Kaavio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28575</xdr:colOff>
      <xdr:row>229</xdr:row>
      <xdr:rowOff>80962</xdr:rowOff>
    </xdr:from>
    <xdr:to>
      <xdr:col>19</xdr:col>
      <xdr:colOff>333375</xdr:colOff>
      <xdr:row>248</xdr:row>
      <xdr:rowOff>109537</xdr:rowOff>
    </xdr:to>
    <xdr:graphicFrame macro="">
      <xdr:nvGraphicFramePr>
        <xdr:cNvPr id="4" name="Kaavi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333375</xdr:colOff>
      <xdr:row>229</xdr:row>
      <xdr:rowOff>76200</xdr:rowOff>
    </xdr:from>
    <xdr:to>
      <xdr:col>27</xdr:col>
      <xdr:colOff>28575</xdr:colOff>
      <xdr:row>248</xdr:row>
      <xdr:rowOff>104775</xdr:rowOff>
    </xdr:to>
    <xdr:graphicFrame macro="">
      <xdr:nvGraphicFramePr>
        <xdr:cNvPr id="28" name="Kaavi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38100</xdr:colOff>
      <xdr:row>248</xdr:row>
      <xdr:rowOff>119062</xdr:rowOff>
    </xdr:from>
    <xdr:to>
      <xdr:col>19</xdr:col>
      <xdr:colOff>342900</xdr:colOff>
      <xdr:row>268</xdr:row>
      <xdr:rowOff>4762</xdr:rowOff>
    </xdr:to>
    <xdr:graphicFrame macro="">
      <xdr:nvGraphicFramePr>
        <xdr:cNvPr id="7" name="Kaavi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333375</xdr:colOff>
      <xdr:row>248</xdr:row>
      <xdr:rowOff>109537</xdr:rowOff>
    </xdr:from>
    <xdr:to>
      <xdr:col>27</xdr:col>
      <xdr:colOff>28575</xdr:colOff>
      <xdr:row>267</xdr:row>
      <xdr:rowOff>138112</xdr:rowOff>
    </xdr:to>
    <xdr:graphicFrame macro="">
      <xdr:nvGraphicFramePr>
        <xdr:cNvPr id="10" name="Kaavi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19050</xdr:colOff>
      <xdr:row>268</xdr:row>
      <xdr:rowOff>23812</xdr:rowOff>
    </xdr:from>
    <xdr:to>
      <xdr:col>19</xdr:col>
      <xdr:colOff>323850</xdr:colOff>
      <xdr:row>287</xdr:row>
      <xdr:rowOff>52387</xdr:rowOff>
    </xdr:to>
    <xdr:graphicFrame macro="">
      <xdr:nvGraphicFramePr>
        <xdr:cNvPr id="11" name="Kaavi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333375</xdr:colOff>
      <xdr:row>268</xdr:row>
      <xdr:rowOff>14287</xdr:rowOff>
    </xdr:from>
    <xdr:to>
      <xdr:col>27</xdr:col>
      <xdr:colOff>28575</xdr:colOff>
      <xdr:row>287</xdr:row>
      <xdr:rowOff>42862</xdr:rowOff>
    </xdr:to>
    <xdr:graphicFrame macro="">
      <xdr:nvGraphicFramePr>
        <xdr:cNvPr id="12" name="Kaavi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28575</xdr:colOff>
      <xdr:row>287</xdr:row>
      <xdr:rowOff>61912</xdr:rowOff>
    </xdr:from>
    <xdr:to>
      <xdr:col>19</xdr:col>
      <xdr:colOff>333375</xdr:colOff>
      <xdr:row>306</xdr:row>
      <xdr:rowOff>90487</xdr:rowOff>
    </xdr:to>
    <xdr:graphicFrame macro="">
      <xdr:nvGraphicFramePr>
        <xdr:cNvPr id="13" name="Kaavi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19050</xdr:colOff>
      <xdr:row>0</xdr:row>
      <xdr:rowOff>0</xdr:rowOff>
    </xdr:from>
    <xdr:to>
      <xdr:col>34</xdr:col>
      <xdr:colOff>323850</xdr:colOff>
      <xdr:row>18</xdr:row>
      <xdr:rowOff>9524</xdr:rowOff>
    </xdr:to>
    <xdr:graphicFrame macro="">
      <xdr:nvGraphicFramePr>
        <xdr:cNvPr id="14" name="Kaavi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304800</xdr:colOff>
      <xdr:row>0</xdr:row>
      <xdr:rowOff>0</xdr:rowOff>
    </xdr:from>
    <xdr:to>
      <xdr:col>42</xdr:col>
      <xdr:colOff>0</xdr:colOff>
      <xdr:row>18</xdr:row>
      <xdr:rowOff>28574</xdr:rowOff>
    </xdr:to>
    <xdr:graphicFrame macro="">
      <xdr:nvGraphicFramePr>
        <xdr:cNvPr id="15" name="Kaavi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9525</xdr:colOff>
      <xdr:row>18</xdr:row>
      <xdr:rowOff>33337</xdr:rowOff>
    </xdr:from>
    <xdr:to>
      <xdr:col>34</xdr:col>
      <xdr:colOff>314325</xdr:colOff>
      <xdr:row>37</xdr:row>
      <xdr:rowOff>61912</xdr:rowOff>
    </xdr:to>
    <xdr:graphicFrame macro="">
      <xdr:nvGraphicFramePr>
        <xdr:cNvPr id="16" name="Kaavi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34</xdr:col>
      <xdr:colOff>304800</xdr:colOff>
      <xdr:row>18</xdr:row>
      <xdr:rowOff>14287</xdr:rowOff>
    </xdr:from>
    <xdr:to>
      <xdr:col>42</xdr:col>
      <xdr:colOff>0</xdr:colOff>
      <xdr:row>37</xdr:row>
      <xdr:rowOff>42862</xdr:rowOff>
    </xdr:to>
    <xdr:graphicFrame macro="">
      <xdr:nvGraphicFramePr>
        <xdr:cNvPr id="17" name="Kaavi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9525</xdr:colOff>
      <xdr:row>37</xdr:row>
      <xdr:rowOff>33337</xdr:rowOff>
    </xdr:from>
    <xdr:to>
      <xdr:col>34</xdr:col>
      <xdr:colOff>314325</xdr:colOff>
      <xdr:row>56</xdr:row>
      <xdr:rowOff>61912</xdr:rowOff>
    </xdr:to>
    <xdr:graphicFrame macro="">
      <xdr:nvGraphicFramePr>
        <xdr:cNvPr id="18" name="Kaavi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304800</xdr:colOff>
      <xdr:row>37</xdr:row>
      <xdr:rowOff>28575</xdr:rowOff>
    </xdr:from>
    <xdr:to>
      <xdr:col>42</xdr:col>
      <xdr:colOff>0</xdr:colOff>
      <xdr:row>56</xdr:row>
      <xdr:rowOff>57150</xdr:rowOff>
    </xdr:to>
    <xdr:graphicFrame macro="">
      <xdr:nvGraphicFramePr>
        <xdr:cNvPr id="56" name="Kaavi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600075</xdr:colOff>
      <xdr:row>56</xdr:row>
      <xdr:rowOff>61912</xdr:rowOff>
    </xdr:from>
    <xdr:to>
      <xdr:col>34</xdr:col>
      <xdr:colOff>295275</xdr:colOff>
      <xdr:row>75</xdr:row>
      <xdr:rowOff>90487</xdr:rowOff>
    </xdr:to>
    <xdr:graphicFrame macro="">
      <xdr:nvGraphicFramePr>
        <xdr:cNvPr id="20" name="Kaavio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304800</xdr:colOff>
      <xdr:row>56</xdr:row>
      <xdr:rowOff>71437</xdr:rowOff>
    </xdr:from>
    <xdr:to>
      <xdr:col>42</xdr:col>
      <xdr:colOff>0</xdr:colOff>
      <xdr:row>75</xdr:row>
      <xdr:rowOff>100012</xdr:rowOff>
    </xdr:to>
    <xdr:graphicFrame macro="">
      <xdr:nvGraphicFramePr>
        <xdr:cNvPr id="21" name="Kaavi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28575</xdr:colOff>
      <xdr:row>75</xdr:row>
      <xdr:rowOff>109537</xdr:rowOff>
    </xdr:from>
    <xdr:to>
      <xdr:col>34</xdr:col>
      <xdr:colOff>333375</xdr:colOff>
      <xdr:row>94</xdr:row>
      <xdr:rowOff>138112</xdr:rowOff>
    </xdr:to>
    <xdr:graphicFrame macro="">
      <xdr:nvGraphicFramePr>
        <xdr:cNvPr id="22" name="Kaavi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19</xdr:col>
      <xdr:colOff>323850</xdr:colOff>
      <xdr:row>171</xdr:row>
      <xdr:rowOff>104775</xdr:rowOff>
    </xdr:from>
    <xdr:to>
      <xdr:col>27</xdr:col>
      <xdr:colOff>19050</xdr:colOff>
      <xdr:row>190</xdr:row>
      <xdr:rowOff>133350</xdr:rowOff>
    </xdr:to>
    <xdr:graphicFrame macro="">
      <xdr:nvGraphicFramePr>
        <xdr:cNvPr id="57" name="Kaavi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9525</xdr:colOff>
      <xdr:row>94</xdr:row>
      <xdr:rowOff>133350</xdr:rowOff>
    </xdr:from>
    <xdr:to>
      <xdr:col>34</xdr:col>
      <xdr:colOff>295275</xdr:colOff>
      <xdr:row>114</xdr:row>
      <xdr:rowOff>19050</xdr:rowOff>
    </xdr:to>
    <xdr:graphicFrame macro="">
      <xdr:nvGraphicFramePr>
        <xdr:cNvPr id="58" name="Kaavi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19</xdr:col>
      <xdr:colOff>333375</xdr:colOff>
      <xdr:row>114</xdr:row>
      <xdr:rowOff>0</xdr:rowOff>
    </xdr:from>
    <xdr:to>
      <xdr:col>27</xdr:col>
      <xdr:colOff>9525</xdr:colOff>
      <xdr:row>133</xdr:row>
      <xdr:rowOff>28575</xdr:rowOff>
    </xdr:to>
    <xdr:graphicFrame macro="">
      <xdr:nvGraphicFramePr>
        <xdr:cNvPr id="59" name="Kaavi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9525</xdr:colOff>
      <xdr:row>152</xdr:row>
      <xdr:rowOff>95250</xdr:rowOff>
    </xdr:from>
    <xdr:to>
      <xdr:col>34</xdr:col>
      <xdr:colOff>314325</xdr:colOff>
      <xdr:row>171</xdr:row>
      <xdr:rowOff>123825</xdr:rowOff>
    </xdr:to>
    <xdr:graphicFrame macro="">
      <xdr:nvGraphicFramePr>
        <xdr:cNvPr id="60" name="Kaavi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323850</xdr:colOff>
      <xdr:row>152</xdr:row>
      <xdr:rowOff>85725</xdr:rowOff>
    </xdr:from>
    <xdr:to>
      <xdr:col>42</xdr:col>
      <xdr:colOff>19050</xdr:colOff>
      <xdr:row>171</xdr:row>
      <xdr:rowOff>114300</xdr:rowOff>
    </xdr:to>
    <xdr:graphicFrame macro="">
      <xdr:nvGraphicFramePr>
        <xdr:cNvPr id="61" name="Kaavi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19</xdr:col>
      <xdr:colOff>323850</xdr:colOff>
      <xdr:row>18</xdr:row>
      <xdr:rowOff>9525</xdr:rowOff>
    </xdr:to>
    <xdr:graphicFrame macro="">
      <xdr:nvGraphicFramePr>
        <xdr:cNvPr id="84" name="Kaavio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323850</xdr:colOff>
      <xdr:row>0</xdr:row>
      <xdr:rowOff>0</xdr:rowOff>
    </xdr:from>
    <xdr:to>
      <xdr:col>27</xdr:col>
      <xdr:colOff>0</xdr:colOff>
      <xdr:row>18</xdr:row>
      <xdr:rowOff>9525</xdr:rowOff>
    </xdr:to>
    <xdr:graphicFrame macro="">
      <xdr:nvGraphicFramePr>
        <xdr:cNvPr id="85" name="Kaavi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</xdr:colOff>
      <xdr:row>37</xdr:row>
      <xdr:rowOff>41275</xdr:rowOff>
    </xdr:from>
    <xdr:to>
      <xdr:col>19</xdr:col>
      <xdr:colOff>361950</xdr:colOff>
      <xdr:row>56</xdr:row>
      <xdr:rowOff>69850</xdr:rowOff>
    </xdr:to>
    <xdr:graphicFrame macro="">
      <xdr:nvGraphicFramePr>
        <xdr:cNvPr id="86" name="Kaavio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342900</xdr:colOff>
      <xdr:row>37</xdr:row>
      <xdr:rowOff>28575</xdr:rowOff>
    </xdr:from>
    <xdr:to>
      <xdr:col>27</xdr:col>
      <xdr:colOff>19050</xdr:colOff>
      <xdr:row>56</xdr:row>
      <xdr:rowOff>57150</xdr:rowOff>
    </xdr:to>
    <xdr:graphicFrame macro="">
      <xdr:nvGraphicFramePr>
        <xdr:cNvPr id="87" name="Kaavi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47625</xdr:colOff>
      <xdr:row>18</xdr:row>
      <xdr:rowOff>19050</xdr:rowOff>
    </xdr:from>
    <xdr:to>
      <xdr:col>19</xdr:col>
      <xdr:colOff>333375</xdr:colOff>
      <xdr:row>37</xdr:row>
      <xdr:rowOff>47625</xdr:rowOff>
    </xdr:to>
    <xdr:graphicFrame macro="">
      <xdr:nvGraphicFramePr>
        <xdr:cNvPr id="88" name="Kaavio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342900</xdr:colOff>
      <xdr:row>18</xdr:row>
      <xdr:rowOff>28575</xdr:rowOff>
    </xdr:from>
    <xdr:to>
      <xdr:col>27</xdr:col>
      <xdr:colOff>19050</xdr:colOff>
      <xdr:row>37</xdr:row>
      <xdr:rowOff>57150</xdr:rowOff>
    </xdr:to>
    <xdr:graphicFrame macro="">
      <xdr:nvGraphicFramePr>
        <xdr:cNvPr id="89" name="Kaavi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57150</xdr:colOff>
      <xdr:row>56</xdr:row>
      <xdr:rowOff>76200</xdr:rowOff>
    </xdr:from>
    <xdr:to>
      <xdr:col>19</xdr:col>
      <xdr:colOff>342900</xdr:colOff>
      <xdr:row>75</xdr:row>
      <xdr:rowOff>104775</xdr:rowOff>
    </xdr:to>
    <xdr:graphicFrame macro="">
      <xdr:nvGraphicFramePr>
        <xdr:cNvPr id="90" name="Kaavio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333375</xdr:colOff>
      <xdr:row>56</xdr:row>
      <xdr:rowOff>66675</xdr:rowOff>
    </xdr:from>
    <xdr:to>
      <xdr:col>27</xdr:col>
      <xdr:colOff>9525</xdr:colOff>
      <xdr:row>75</xdr:row>
      <xdr:rowOff>95250</xdr:rowOff>
    </xdr:to>
    <xdr:graphicFrame macro="">
      <xdr:nvGraphicFramePr>
        <xdr:cNvPr id="91" name="Kaavi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57150</xdr:colOff>
      <xdr:row>75</xdr:row>
      <xdr:rowOff>104775</xdr:rowOff>
    </xdr:from>
    <xdr:to>
      <xdr:col>19</xdr:col>
      <xdr:colOff>342900</xdr:colOff>
      <xdr:row>94</xdr:row>
      <xdr:rowOff>133350</xdr:rowOff>
    </xdr:to>
    <xdr:graphicFrame macro="">
      <xdr:nvGraphicFramePr>
        <xdr:cNvPr id="92" name="Kaavi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333375</xdr:colOff>
      <xdr:row>75</xdr:row>
      <xdr:rowOff>95250</xdr:rowOff>
    </xdr:from>
    <xdr:to>
      <xdr:col>27</xdr:col>
      <xdr:colOff>9525</xdr:colOff>
      <xdr:row>94</xdr:row>
      <xdr:rowOff>123825</xdr:rowOff>
    </xdr:to>
    <xdr:graphicFrame macro="">
      <xdr:nvGraphicFramePr>
        <xdr:cNvPr id="93" name="Kaavi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57150</xdr:colOff>
      <xdr:row>94</xdr:row>
      <xdr:rowOff>114300</xdr:rowOff>
    </xdr:from>
    <xdr:to>
      <xdr:col>19</xdr:col>
      <xdr:colOff>342900</xdr:colOff>
      <xdr:row>114</xdr:row>
      <xdr:rowOff>0</xdr:rowOff>
    </xdr:to>
    <xdr:graphicFrame macro="">
      <xdr:nvGraphicFramePr>
        <xdr:cNvPr id="94" name="Kaavi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323850</xdr:colOff>
      <xdr:row>94</xdr:row>
      <xdr:rowOff>114300</xdr:rowOff>
    </xdr:from>
    <xdr:to>
      <xdr:col>27</xdr:col>
      <xdr:colOff>0</xdr:colOff>
      <xdr:row>114</xdr:row>
      <xdr:rowOff>0</xdr:rowOff>
    </xdr:to>
    <xdr:graphicFrame macro="">
      <xdr:nvGraphicFramePr>
        <xdr:cNvPr id="95" name="Kaavio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38100</xdr:colOff>
      <xdr:row>114</xdr:row>
      <xdr:rowOff>3175</xdr:rowOff>
    </xdr:from>
    <xdr:to>
      <xdr:col>19</xdr:col>
      <xdr:colOff>323850</xdr:colOff>
      <xdr:row>133</xdr:row>
      <xdr:rowOff>31750</xdr:rowOff>
    </xdr:to>
    <xdr:graphicFrame macro="">
      <xdr:nvGraphicFramePr>
        <xdr:cNvPr id="96" name="Kaavio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606425</xdr:colOff>
      <xdr:row>133</xdr:row>
      <xdr:rowOff>44450</xdr:rowOff>
    </xdr:from>
    <xdr:to>
      <xdr:col>34</xdr:col>
      <xdr:colOff>282575</xdr:colOff>
      <xdr:row>152</xdr:row>
      <xdr:rowOff>73025</xdr:rowOff>
    </xdr:to>
    <xdr:graphicFrame macro="">
      <xdr:nvGraphicFramePr>
        <xdr:cNvPr id="97" name="Kaavi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34925</xdr:colOff>
      <xdr:row>133</xdr:row>
      <xdr:rowOff>60325</xdr:rowOff>
    </xdr:from>
    <xdr:to>
      <xdr:col>19</xdr:col>
      <xdr:colOff>320675</xdr:colOff>
      <xdr:row>152</xdr:row>
      <xdr:rowOff>88900</xdr:rowOff>
    </xdr:to>
    <xdr:graphicFrame macro="">
      <xdr:nvGraphicFramePr>
        <xdr:cNvPr id="98" name="Kaavi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316865</xdr:colOff>
      <xdr:row>133</xdr:row>
      <xdr:rowOff>48577</xdr:rowOff>
    </xdr:from>
    <xdr:to>
      <xdr:col>27</xdr:col>
      <xdr:colOff>13970</xdr:colOff>
      <xdr:row>152</xdr:row>
      <xdr:rowOff>77152</xdr:rowOff>
    </xdr:to>
    <xdr:graphicFrame macro="">
      <xdr:nvGraphicFramePr>
        <xdr:cNvPr id="99" name="Kaavi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301625</xdr:colOff>
      <xdr:row>152</xdr:row>
      <xdr:rowOff>65087</xdr:rowOff>
    </xdr:from>
    <xdr:to>
      <xdr:col>26</xdr:col>
      <xdr:colOff>606425</xdr:colOff>
      <xdr:row>171</xdr:row>
      <xdr:rowOff>93662</xdr:rowOff>
    </xdr:to>
    <xdr:graphicFrame macro="">
      <xdr:nvGraphicFramePr>
        <xdr:cNvPr id="100" name="Kaavio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22225</xdr:colOff>
      <xdr:row>152</xdr:row>
      <xdr:rowOff>77787</xdr:rowOff>
    </xdr:from>
    <xdr:to>
      <xdr:col>19</xdr:col>
      <xdr:colOff>327025</xdr:colOff>
      <xdr:row>171</xdr:row>
      <xdr:rowOff>106362</xdr:rowOff>
    </xdr:to>
    <xdr:graphicFrame macro="">
      <xdr:nvGraphicFramePr>
        <xdr:cNvPr id="101" name="Kaavio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28575</xdr:colOff>
      <xdr:row>171</xdr:row>
      <xdr:rowOff>119062</xdr:rowOff>
    </xdr:from>
    <xdr:to>
      <xdr:col>19</xdr:col>
      <xdr:colOff>333375</xdr:colOff>
      <xdr:row>191</xdr:row>
      <xdr:rowOff>1587</xdr:rowOff>
    </xdr:to>
    <xdr:graphicFrame macro="">
      <xdr:nvGraphicFramePr>
        <xdr:cNvPr id="102" name="Kaavio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31461</xdr:colOff>
      <xdr:row>190</xdr:row>
      <xdr:rowOff>142152</xdr:rowOff>
    </xdr:from>
    <xdr:to>
      <xdr:col>19</xdr:col>
      <xdr:colOff>336261</xdr:colOff>
      <xdr:row>210</xdr:row>
      <xdr:rowOff>27852</xdr:rowOff>
    </xdr:to>
    <xdr:graphicFrame macro="">
      <xdr:nvGraphicFramePr>
        <xdr:cNvPr id="103" name="Kaavio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337705</xdr:colOff>
      <xdr:row>191</xdr:row>
      <xdr:rowOff>865</xdr:rowOff>
    </xdr:from>
    <xdr:to>
      <xdr:col>27</xdr:col>
      <xdr:colOff>32905</xdr:colOff>
      <xdr:row>210</xdr:row>
      <xdr:rowOff>29441</xdr:rowOff>
    </xdr:to>
    <xdr:graphicFrame macro="">
      <xdr:nvGraphicFramePr>
        <xdr:cNvPr id="104" name="Kaavio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28575</xdr:colOff>
      <xdr:row>210</xdr:row>
      <xdr:rowOff>52387</xdr:rowOff>
    </xdr:from>
    <xdr:to>
      <xdr:col>19</xdr:col>
      <xdr:colOff>333375</xdr:colOff>
      <xdr:row>229</xdr:row>
      <xdr:rowOff>80962</xdr:rowOff>
    </xdr:to>
    <xdr:graphicFrame macro="">
      <xdr:nvGraphicFramePr>
        <xdr:cNvPr id="105" name="Kaavio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342900</xdr:colOff>
      <xdr:row>210</xdr:row>
      <xdr:rowOff>57150</xdr:rowOff>
    </xdr:from>
    <xdr:to>
      <xdr:col>27</xdr:col>
      <xdr:colOff>38100</xdr:colOff>
      <xdr:row>229</xdr:row>
      <xdr:rowOff>85725</xdr:rowOff>
    </xdr:to>
    <xdr:graphicFrame macro="">
      <xdr:nvGraphicFramePr>
        <xdr:cNvPr id="106" name="Kaavio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28575</xdr:colOff>
      <xdr:row>229</xdr:row>
      <xdr:rowOff>80962</xdr:rowOff>
    </xdr:from>
    <xdr:to>
      <xdr:col>19</xdr:col>
      <xdr:colOff>333375</xdr:colOff>
      <xdr:row>248</xdr:row>
      <xdr:rowOff>109537</xdr:rowOff>
    </xdr:to>
    <xdr:graphicFrame macro="">
      <xdr:nvGraphicFramePr>
        <xdr:cNvPr id="107" name="Kaavio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333375</xdr:colOff>
      <xdr:row>229</xdr:row>
      <xdr:rowOff>76200</xdr:rowOff>
    </xdr:from>
    <xdr:to>
      <xdr:col>27</xdr:col>
      <xdr:colOff>28575</xdr:colOff>
      <xdr:row>248</xdr:row>
      <xdr:rowOff>104775</xdr:rowOff>
    </xdr:to>
    <xdr:graphicFrame macro="">
      <xdr:nvGraphicFramePr>
        <xdr:cNvPr id="108" name="Kaavio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19050</xdr:colOff>
      <xdr:row>248</xdr:row>
      <xdr:rowOff>128587</xdr:rowOff>
    </xdr:from>
    <xdr:to>
      <xdr:col>19</xdr:col>
      <xdr:colOff>323850</xdr:colOff>
      <xdr:row>268</xdr:row>
      <xdr:rowOff>14287</xdr:rowOff>
    </xdr:to>
    <xdr:graphicFrame macro="">
      <xdr:nvGraphicFramePr>
        <xdr:cNvPr id="109" name="Kaavio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333375</xdr:colOff>
      <xdr:row>248</xdr:row>
      <xdr:rowOff>109537</xdr:rowOff>
    </xdr:from>
    <xdr:to>
      <xdr:col>27</xdr:col>
      <xdr:colOff>28575</xdr:colOff>
      <xdr:row>267</xdr:row>
      <xdr:rowOff>138112</xdr:rowOff>
    </xdr:to>
    <xdr:graphicFrame macro="">
      <xdr:nvGraphicFramePr>
        <xdr:cNvPr id="110" name="Kaavio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19050</xdr:colOff>
      <xdr:row>268</xdr:row>
      <xdr:rowOff>23812</xdr:rowOff>
    </xdr:from>
    <xdr:to>
      <xdr:col>19</xdr:col>
      <xdr:colOff>323850</xdr:colOff>
      <xdr:row>287</xdr:row>
      <xdr:rowOff>52387</xdr:rowOff>
    </xdr:to>
    <xdr:graphicFrame macro="">
      <xdr:nvGraphicFramePr>
        <xdr:cNvPr id="111" name="Kaavi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333375</xdr:colOff>
      <xdr:row>268</xdr:row>
      <xdr:rowOff>14287</xdr:rowOff>
    </xdr:from>
    <xdr:to>
      <xdr:col>27</xdr:col>
      <xdr:colOff>28575</xdr:colOff>
      <xdr:row>287</xdr:row>
      <xdr:rowOff>42862</xdr:rowOff>
    </xdr:to>
    <xdr:graphicFrame macro="">
      <xdr:nvGraphicFramePr>
        <xdr:cNvPr id="112" name="Kaavi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28575</xdr:colOff>
      <xdr:row>287</xdr:row>
      <xdr:rowOff>61912</xdr:rowOff>
    </xdr:from>
    <xdr:to>
      <xdr:col>19</xdr:col>
      <xdr:colOff>333375</xdr:colOff>
      <xdr:row>306</xdr:row>
      <xdr:rowOff>90487</xdr:rowOff>
    </xdr:to>
    <xdr:graphicFrame macro="">
      <xdr:nvGraphicFramePr>
        <xdr:cNvPr id="113" name="Kaavio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19050</xdr:colOff>
      <xdr:row>0</xdr:row>
      <xdr:rowOff>0</xdr:rowOff>
    </xdr:from>
    <xdr:to>
      <xdr:col>34</xdr:col>
      <xdr:colOff>323850</xdr:colOff>
      <xdr:row>18</xdr:row>
      <xdr:rowOff>9524</xdr:rowOff>
    </xdr:to>
    <xdr:graphicFrame macro="">
      <xdr:nvGraphicFramePr>
        <xdr:cNvPr id="114" name="Kaavio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304800</xdr:colOff>
      <xdr:row>0</xdr:row>
      <xdr:rowOff>0</xdr:rowOff>
    </xdr:from>
    <xdr:to>
      <xdr:col>42</xdr:col>
      <xdr:colOff>0</xdr:colOff>
      <xdr:row>18</xdr:row>
      <xdr:rowOff>28574</xdr:rowOff>
    </xdr:to>
    <xdr:graphicFrame macro="">
      <xdr:nvGraphicFramePr>
        <xdr:cNvPr id="115" name="Kaavio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9525</xdr:colOff>
      <xdr:row>18</xdr:row>
      <xdr:rowOff>33337</xdr:rowOff>
    </xdr:from>
    <xdr:to>
      <xdr:col>34</xdr:col>
      <xdr:colOff>314325</xdr:colOff>
      <xdr:row>37</xdr:row>
      <xdr:rowOff>61912</xdr:rowOff>
    </xdr:to>
    <xdr:graphicFrame macro="">
      <xdr:nvGraphicFramePr>
        <xdr:cNvPr id="116" name="Kaavio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34</xdr:col>
      <xdr:colOff>304800</xdr:colOff>
      <xdr:row>18</xdr:row>
      <xdr:rowOff>42862</xdr:rowOff>
    </xdr:from>
    <xdr:to>
      <xdr:col>42</xdr:col>
      <xdr:colOff>0</xdr:colOff>
      <xdr:row>37</xdr:row>
      <xdr:rowOff>71437</xdr:rowOff>
    </xdr:to>
    <xdr:graphicFrame macro="">
      <xdr:nvGraphicFramePr>
        <xdr:cNvPr id="117" name="Kaavio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9525</xdr:colOff>
      <xdr:row>37</xdr:row>
      <xdr:rowOff>33337</xdr:rowOff>
    </xdr:from>
    <xdr:to>
      <xdr:col>34</xdr:col>
      <xdr:colOff>314325</xdr:colOff>
      <xdr:row>56</xdr:row>
      <xdr:rowOff>61912</xdr:rowOff>
    </xdr:to>
    <xdr:graphicFrame macro="">
      <xdr:nvGraphicFramePr>
        <xdr:cNvPr id="118" name="Kaavio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266700</xdr:colOff>
      <xdr:row>37</xdr:row>
      <xdr:rowOff>28575</xdr:rowOff>
    </xdr:from>
    <xdr:to>
      <xdr:col>41</xdr:col>
      <xdr:colOff>571500</xdr:colOff>
      <xdr:row>56</xdr:row>
      <xdr:rowOff>57150</xdr:rowOff>
    </xdr:to>
    <xdr:graphicFrame macro="">
      <xdr:nvGraphicFramePr>
        <xdr:cNvPr id="119" name="Kaavio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600075</xdr:colOff>
      <xdr:row>56</xdr:row>
      <xdr:rowOff>61912</xdr:rowOff>
    </xdr:from>
    <xdr:to>
      <xdr:col>34</xdr:col>
      <xdr:colOff>295275</xdr:colOff>
      <xdr:row>75</xdr:row>
      <xdr:rowOff>90487</xdr:rowOff>
    </xdr:to>
    <xdr:graphicFrame macro="">
      <xdr:nvGraphicFramePr>
        <xdr:cNvPr id="120" name="Kaavio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304800</xdr:colOff>
      <xdr:row>56</xdr:row>
      <xdr:rowOff>71437</xdr:rowOff>
    </xdr:from>
    <xdr:to>
      <xdr:col>42</xdr:col>
      <xdr:colOff>0</xdr:colOff>
      <xdr:row>75</xdr:row>
      <xdr:rowOff>100012</xdr:rowOff>
    </xdr:to>
    <xdr:graphicFrame macro="">
      <xdr:nvGraphicFramePr>
        <xdr:cNvPr id="121" name="Kaavio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28575</xdr:colOff>
      <xdr:row>75</xdr:row>
      <xdr:rowOff>109537</xdr:rowOff>
    </xdr:from>
    <xdr:to>
      <xdr:col>34</xdr:col>
      <xdr:colOff>333375</xdr:colOff>
      <xdr:row>94</xdr:row>
      <xdr:rowOff>138112</xdr:rowOff>
    </xdr:to>
    <xdr:graphicFrame macro="">
      <xdr:nvGraphicFramePr>
        <xdr:cNvPr id="122" name="Kaavio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19</xdr:col>
      <xdr:colOff>323850</xdr:colOff>
      <xdr:row>171</xdr:row>
      <xdr:rowOff>104775</xdr:rowOff>
    </xdr:from>
    <xdr:to>
      <xdr:col>27</xdr:col>
      <xdr:colOff>19050</xdr:colOff>
      <xdr:row>190</xdr:row>
      <xdr:rowOff>133350</xdr:rowOff>
    </xdr:to>
    <xdr:graphicFrame macro="">
      <xdr:nvGraphicFramePr>
        <xdr:cNvPr id="123" name="Kaavio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9525</xdr:colOff>
      <xdr:row>94</xdr:row>
      <xdr:rowOff>133350</xdr:rowOff>
    </xdr:from>
    <xdr:to>
      <xdr:col>34</xdr:col>
      <xdr:colOff>295275</xdr:colOff>
      <xdr:row>114</xdr:row>
      <xdr:rowOff>19050</xdr:rowOff>
    </xdr:to>
    <xdr:graphicFrame macro="">
      <xdr:nvGraphicFramePr>
        <xdr:cNvPr id="124" name="Kaavio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19</xdr:col>
      <xdr:colOff>333375</xdr:colOff>
      <xdr:row>114</xdr:row>
      <xdr:rowOff>0</xdr:rowOff>
    </xdr:from>
    <xdr:to>
      <xdr:col>27</xdr:col>
      <xdr:colOff>9525</xdr:colOff>
      <xdr:row>133</xdr:row>
      <xdr:rowOff>28575</xdr:rowOff>
    </xdr:to>
    <xdr:graphicFrame macro="">
      <xdr:nvGraphicFramePr>
        <xdr:cNvPr id="125" name="Kaavio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0</xdr:colOff>
      <xdr:row>152</xdr:row>
      <xdr:rowOff>85725</xdr:rowOff>
    </xdr:from>
    <xdr:to>
      <xdr:col>34</xdr:col>
      <xdr:colOff>304800</xdr:colOff>
      <xdr:row>171</xdr:row>
      <xdr:rowOff>114300</xdr:rowOff>
    </xdr:to>
    <xdr:graphicFrame macro="">
      <xdr:nvGraphicFramePr>
        <xdr:cNvPr id="44" name="Kaavi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304800</xdr:colOff>
      <xdr:row>152</xdr:row>
      <xdr:rowOff>85725</xdr:rowOff>
    </xdr:from>
    <xdr:to>
      <xdr:col>42</xdr:col>
      <xdr:colOff>0</xdr:colOff>
      <xdr:row>171</xdr:row>
      <xdr:rowOff>114300</xdr:rowOff>
    </xdr:to>
    <xdr:graphicFrame macro="">
      <xdr:nvGraphicFramePr>
        <xdr:cNvPr id="45" name="Kaavi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0</xdr:row>
      <xdr:rowOff>0</xdr:rowOff>
    </xdr:from>
    <xdr:to>
      <xdr:col>19</xdr:col>
      <xdr:colOff>333375</xdr:colOff>
      <xdr:row>18</xdr:row>
      <xdr:rowOff>9525</xdr:rowOff>
    </xdr:to>
    <xdr:graphicFrame macro="">
      <xdr:nvGraphicFramePr>
        <xdr:cNvPr id="2" name="Kaavi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323850</xdr:colOff>
      <xdr:row>0</xdr:row>
      <xdr:rowOff>0</xdr:rowOff>
    </xdr:from>
    <xdr:to>
      <xdr:col>27</xdr:col>
      <xdr:colOff>0</xdr:colOff>
      <xdr:row>18</xdr:row>
      <xdr:rowOff>9525</xdr:rowOff>
    </xdr:to>
    <xdr:graphicFrame macro="">
      <xdr:nvGraphicFramePr>
        <xdr:cNvPr id="3" name="Kaavi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</xdr:colOff>
      <xdr:row>37</xdr:row>
      <xdr:rowOff>41275</xdr:rowOff>
    </xdr:from>
    <xdr:to>
      <xdr:col>19</xdr:col>
      <xdr:colOff>361950</xdr:colOff>
      <xdr:row>56</xdr:row>
      <xdr:rowOff>69850</xdr:rowOff>
    </xdr:to>
    <xdr:graphicFrame macro="">
      <xdr:nvGraphicFramePr>
        <xdr:cNvPr id="4" name="Kaavi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352425</xdr:colOff>
      <xdr:row>37</xdr:row>
      <xdr:rowOff>47625</xdr:rowOff>
    </xdr:from>
    <xdr:to>
      <xdr:col>27</xdr:col>
      <xdr:colOff>28575</xdr:colOff>
      <xdr:row>56</xdr:row>
      <xdr:rowOff>76200</xdr:rowOff>
    </xdr:to>
    <xdr:graphicFrame macro="">
      <xdr:nvGraphicFramePr>
        <xdr:cNvPr id="5" name="Kaavi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47625</xdr:colOff>
      <xdr:row>18</xdr:row>
      <xdr:rowOff>19050</xdr:rowOff>
    </xdr:from>
    <xdr:to>
      <xdr:col>19</xdr:col>
      <xdr:colOff>333375</xdr:colOff>
      <xdr:row>37</xdr:row>
      <xdr:rowOff>47625</xdr:rowOff>
    </xdr:to>
    <xdr:graphicFrame macro="">
      <xdr:nvGraphicFramePr>
        <xdr:cNvPr id="6" name="Kaavi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323850</xdr:colOff>
      <xdr:row>18</xdr:row>
      <xdr:rowOff>9525</xdr:rowOff>
    </xdr:from>
    <xdr:to>
      <xdr:col>27</xdr:col>
      <xdr:colOff>0</xdr:colOff>
      <xdr:row>37</xdr:row>
      <xdr:rowOff>38100</xdr:rowOff>
    </xdr:to>
    <xdr:graphicFrame macro="">
      <xdr:nvGraphicFramePr>
        <xdr:cNvPr id="7" name="Kaavi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66675</xdr:colOff>
      <xdr:row>56</xdr:row>
      <xdr:rowOff>57150</xdr:rowOff>
    </xdr:from>
    <xdr:to>
      <xdr:col>19</xdr:col>
      <xdr:colOff>352425</xdr:colOff>
      <xdr:row>75</xdr:row>
      <xdr:rowOff>85725</xdr:rowOff>
    </xdr:to>
    <xdr:graphicFrame macro="">
      <xdr:nvGraphicFramePr>
        <xdr:cNvPr id="8" name="Kaavi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352425</xdr:colOff>
      <xdr:row>56</xdr:row>
      <xdr:rowOff>38100</xdr:rowOff>
    </xdr:from>
    <xdr:to>
      <xdr:col>27</xdr:col>
      <xdr:colOff>28575</xdr:colOff>
      <xdr:row>75</xdr:row>
      <xdr:rowOff>66675</xdr:rowOff>
    </xdr:to>
    <xdr:graphicFrame macro="">
      <xdr:nvGraphicFramePr>
        <xdr:cNvPr id="9" name="Kaavi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57150</xdr:colOff>
      <xdr:row>75</xdr:row>
      <xdr:rowOff>76200</xdr:rowOff>
    </xdr:from>
    <xdr:to>
      <xdr:col>19</xdr:col>
      <xdr:colOff>342900</xdr:colOff>
      <xdr:row>94</xdr:row>
      <xdr:rowOff>104775</xdr:rowOff>
    </xdr:to>
    <xdr:graphicFrame macro="">
      <xdr:nvGraphicFramePr>
        <xdr:cNvPr id="10" name="Kaavi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66675</xdr:colOff>
      <xdr:row>94</xdr:row>
      <xdr:rowOff>104775</xdr:rowOff>
    </xdr:from>
    <xdr:to>
      <xdr:col>19</xdr:col>
      <xdr:colOff>352425</xdr:colOff>
      <xdr:row>113</xdr:row>
      <xdr:rowOff>133350</xdr:rowOff>
    </xdr:to>
    <xdr:graphicFrame macro="">
      <xdr:nvGraphicFramePr>
        <xdr:cNvPr id="12" name="Kaavi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342900</xdr:colOff>
      <xdr:row>94</xdr:row>
      <xdr:rowOff>123825</xdr:rowOff>
    </xdr:from>
    <xdr:to>
      <xdr:col>27</xdr:col>
      <xdr:colOff>19050</xdr:colOff>
      <xdr:row>114</xdr:row>
      <xdr:rowOff>9525</xdr:rowOff>
    </xdr:to>
    <xdr:graphicFrame macro="">
      <xdr:nvGraphicFramePr>
        <xdr:cNvPr id="13" name="Kaavi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76200</xdr:colOff>
      <xdr:row>114</xdr:row>
      <xdr:rowOff>3175</xdr:rowOff>
    </xdr:from>
    <xdr:to>
      <xdr:col>19</xdr:col>
      <xdr:colOff>361950</xdr:colOff>
      <xdr:row>133</xdr:row>
      <xdr:rowOff>31750</xdr:rowOff>
    </xdr:to>
    <xdr:graphicFrame macro="">
      <xdr:nvGraphicFramePr>
        <xdr:cNvPr id="14" name="Kaavi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34925</xdr:colOff>
      <xdr:row>133</xdr:row>
      <xdr:rowOff>34925</xdr:rowOff>
    </xdr:from>
    <xdr:to>
      <xdr:col>34</xdr:col>
      <xdr:colOff>320675</xdr:colOff>
      <xdr:row>152</xdr:row>
      <xdr:rowOff>63500</xdr:rowOff>
    </xdr:to>
    <xdr:graphicFrame macro="">
      <xdr:nvGraphicFramePr>
        <xdr:cNvPr id="15" name="Kaavi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73025</xdr:colOff>
      <xdr:row>133</xdr:row>
      <xdr:rowOff>31750</xdr:rowOff>
    </xdr:from>
    <xdr:to>
      <xdr:col>19</xdr:col>
      <xdr:colOff>358775</xdr:colOff>
      <xdr:row>152</xdr:row>
      <xdr:rowOff>60325</xdr:rowOff>
    </xdr:to>
    <xdr:graphicFrame macro="">
      <xdr:nvGraphicFramePr>
        <xdr:cNvPr id="16" name="Kaavi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364490</xdr:colOff>
      <xdr:row>133</xdr:row>
      <xdr:rowOff>39052</xdr:rowOff>
    </xdr:from>
    <xdr:to>
      <xdr:col>27</xdr:col>
      <xdr:colOff>61595</xdr:colOff>
      <xdr:row>152</xdr:row>
      <xdr:rowOff>67627</xdr:rowOff>
    </xdr:to>
    <xdr:graphicFrame macro="">
      <xdr:nvGraphicFramePr>
        <xdr:cNvPr id="17" name="Kaavi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339725</xdr:colOff>
      <xdr:row>152</xdr:row>
      <xdr:rowOff>65087</xdr:rowOff>
    </xdr:from>
    <xdr:to>
      <xdr:col>27</xdr:col>
      <xdr:colOff>34925</xdr:colOff>
      <xdr:row>171</xdr:row>
      <xdr:rowOff>93662</xdr:rowOff>
    </xdr:to>
    <xdr:graphicFrame macro="">
      <xdr:nvGraphicFramePr>
        <xdr:cNvPr id="18" name="Kaavi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69850</xdr:colOff>
      <xdr:row>152</xdr:row>
      <xdr:rowOff>58737</xdr:rowOff>
    </xdr:from>
    <xdr:to>
      <xdr:col>19</xdr:col>
      <xdr:colOff>374650</xdr:colOff>
      <xdr:row>171</xdr:row>
      <xdr:rowOff>87312</xdr:rowOff>
    </xdr:to>
    <xdr:graphicFrame macro="">
      <xdr:nvGraphicFramePr>
        <xdr:cNvPr id="19" name="Kaavi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66675</xdr:colOff>
      <xdr:row>190</xdr:row>
      <xdr:rowOff>138112</xdr:rowOff>
    </xdr:from>
    <xdr:to>
      <xdr:col>19</xdr:col>
      <xdr:colOff>371475</xdr:colOff>
      <xdr:row>210</xdr:row>
      <xdr:rowOff>23812</xdr:rowOff>
    </xdr:to>
    <xdr:graphicFrame macro="">
      <xdr:nvGraphicFramePr>
        <xdr:cNvPr id="25" name="Kaavi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381000</xdr:colOff>
      <xdr:row>190</xdr:row>
      <xdr:rowOff>133350</xdr:rowOff>
    </xdr:from>
    <xdr:to>
      <xdr:col>27</xdr:col>
      <xdr:colOff>76200</xdr:colOff>
      <xdr:row>210</xdr:row>
      <xdr:rowOff>19050</xdr:rowOff>
    </xdr:to>
    <xdr:graphicFrame macro="">
      <xdr:nvGraphicFramePr>
        <xdr:cNvPr id="26" name="Kaavi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85725</xdr:colOff>
      <xdr:row>210</xdr:row>
      <xdr:rowOff>42862</xdr:rowOff>
    </xdr:from>
    <xdr:to>
      <xdr:col>19</xdr:col>
      <xdr:colOff>390525</xdr:colOff>
      <xdr:row>229</xdr:row>
      <xdr:rowOff>71437</xdr:rowOff>
    </xdr:to>
    <xdr:graphicFrame macro="">
      <xdr:nvGraphicFramePr>
        <xdr:cNvPr id="27" name="Kaavi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400050</xdr:colOff>
      <xdr:row>210</xdr:row>
      <xdr:rowOff>33337</xdr:rowOff>
    </xdr:from>
    <xdr:to>
      <xdr:col>27</xdr:col>
      <xdr:colOff>95250</xdr:colOff>
      <xdr:row>229</xdr:row>
      <xdr:rowOff>61912</xdr:rowOff>
    </xdr:to>
    <xdr:graphicFrame macro="">
      <xdr:nvGraphicFramePr>
        <xdr:cNvPr id="28" name="Kaavi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76200</xdr:colOff>
      <xdr:row>229</xdr:row>
      <xdr:rowOff>71437</xdr:rowOff>
    </xdr:from>
    <xdr:to>
      <xdr:col>19</xdr:col>
      <xdr:colOff>381000</xdr:colOff>
      <xdr:row>248</xdr:row>
      <xdr:rowOff>100012</xdr:rowOff>
    </xdr:to>
    <xdr:graphicFrame macro="">
      <xdr:nvGraphicFramePr>
        <xdr:cNvPr id="29" name="Kaavi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400050</xdr:colOff>
      <xdr:row>229</xdr:row>
      <xdr:rowOff>80962</xdr:rowOff>
    </xdr:from>
    <xdr:to>
      <xdr:col>27</xdr:col>
      <xdr:colOff>95250</xdr:colOff>
      <xdr:row>248</xdr:row>
      <xdr:rowOff>109537</xdr:rowOff>
    </xdr:to>
    <xdr:graphicFrame macro="">
      <xdr:nvGraphicFramePr>
        <xdr:cNvPr id="30" name="Kaavi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76200</xdr:colOff>
      <xdr:row>248</xdr:row>
      <xdr:rowOff>109537</xdr:rowOff>
    </xdr:from>
    <xdr:to>
      <xdr:col>19</xdr:col>
      <xdr:colOff>381000</xdr:colOff>
      <xdr:row>267</xdr:row>
      <xdr:rowOff>138112</xdr:rowOff>
    </xdr:to>
    <xdr:graphicFrame macro="">
      <xdr:nvGraphicFramePr>
        <xdr:cNvPr id="31" name="Kaavi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19050</xdr:colOff>
      <xdr:row>0</xdr:row>
      <xdr:rowOff>0</xdr:rowOff>
    </xdr:from>
    <xdr:to>
      <xdr:col>34</xdr:col>
      <xdr:colOff>323850</xdr:colOff>
      <xdr:row>18</xdr:row>
      <xdr:rowOff>9524</xdr:rowOff>
    </xdr:to>
    <xdr:graphicFrame macro="">
      <xdr:nvGraphicFramePr>
        <xdr:cNvPr id="32" name="Kaavi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304800</xdr:colOff>
      <xdr:row>0</xdr:row>
      <xdr:rowOff>0</xdr:rowOff>
    </xdr:from>
    <xdr:to>
      <xdr:col>42</xdr:col>
      <xdr:colOff>0</xdr:colOff>
      <xdr:row>18</xdr:row>
      <xdr:rowOff>28574</xdr:rowOff>
    </xdr:to>
    <xdr:graphicFrame macro="">
      <xdr:nvGraphicFramePr>
        <xdr:cNvPr id="33" name="Kaavi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9525</xdr:colOff>
      <xdr:row>18</xdr:row>
      <xdr:rowOff>33337</xdr:rowOff>
    </xdr:from>
    <xdr:to>
      <xdr:col>34</xdr:col>
      <xdr:colOff>314325</xdr:colOff>
      <xdr:row>37</xdr:row>
      <xdr:rowOff>61912</xdr:rowOff>
    </xdr:to>
    <xdr:graphicFrame macro="">
      <xdr:nvGraphicFramePr>
        <xdr:cNvPr id="34" name="Kaavi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304800</xdr:colOff>
      <xdr:row>18</xdr:row>
      <xdr:rowOff>14287</xdr:rowOff>
    </xdr:from>
    <xdr:to>
      <xdr:col>42</xdr:col>
      <xdr:colOff>0</xdr:colOff>
      <xdr:row>37</xdr:row>
      <xdr:rowOff>42862</xdr:rowOff>
    </xdr:to>
    <xdr:graphicFrame macro="">
      <xdr:nvGraphicFramePr>
        <xdr:cNvPr id="35" name="Kaavi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9525</xdr:colOff>
      <xdr:row>37</xdr:row>
      <xdr:rowOff>33337</xdr:rowOff>
    </xdr:from>
    <xdr:to>
      <xdr:col>34</xdr:col>
      <xdr:colOff>314325</xdr:colOff>
      <xdr:row>56</xdr:row>
      <xdr:rowOff>61912</xdr:rowOff>
    </xdr:to>
    <xdr:graphicFrame macro="">
      <xdr:nvGraphicFramePr>
        <xdr:cNvPr id="36" name="Kaavi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304800</xdr:colOff>
      <xdr:row>37</xdr:row>
      <xdr:rowOff>28575</xdr:rowOff>
    </xdr:from>
    <xdr:to>
      <xdr:col>42</xdr:col>
      <xdr:colOff>0</xdr:colOff>
      <xdr:row>56</xdr:row>
      <xdr:rowOff>57150</xdr:rowOff>
    </xdr:to>
    <xdr:graphicFrame macro="">
      <xdr:nvGraphicFramePr>
        <xdr:cNvPr id="37" name="Kaavi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0</xdr:colOff>
      <xdr:row>56</xdr:row>
      <xdr:rowOff>52387</xdr:rowOff>
    </xdr:from>
    <xdr:to>
      <xdr:col>34</xdr:col>
      <xdr:colOff>304800</xdr:colOff>
      <xdr:row>75</xdr:row>
      <xdr:rowOff>80962</xdr:rowOff>
    </xdr:to>
    <xdr:graphicFrame macro="">
      <xdr:nvGraphicFramePr>
        <xdr:cNvPr id="38" name="Kaavi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304800</xdr:colOff>
      <xdr:row>56</xdr:row>
      <xdr:rowOff>71437</xdr:rowOff>
    </xdr:from>
    <xdr:to>
      <xdr:col>42</xdr:col>
      <xdr:colOff>0</xdr:colOff>
      <xdr:row>75</xdr:row>
      <xdr:rowOff>100012</xdr:rowOff>
    </xdr:to>
    <xdr:graphicFrame macro="">
      <xdr:nvGraphicFramePr>
        <xdr:cNvPr id="39" name="Kaavi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57150</xdr:colOff>
      <xdr:row>152</xdr:row>
      <xdr:rowOff>38100</xdr:rowOff>
    </xdr:from>
    <xdr:to>
      <xdr:col>34</xdr:col>
      <xdr:colOff>361950</xdr:colOff>
      <xdr:row>171</xdr:row>
      <xdr:rowOff>66675</xdr:rowOff>
    </xdr:to>
    <xdr:graphicFrame macro="">
      <xdr:nvGraphicFramePr>
        <xdr:cNvPr id="41" name="Kaavi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19050</xdr:colOff>
      <xdr:row>94</xdr:row>
      <xdr:rowOff>123825</xdr:rowOff>
    </xdr:from>
    <xdr:to>
      <xdr:col>34</xdr:col>
      <xdr:colOff>304800</xdr:colOff>
      <xdr:row>114</xdr:row>
      <xdr:rowOff>9525</xdr:rowOff>
    </xdr:to>
    <xdr:graphicFrame macro="">
      <xdr:nvGraphicFramePr>
        <xdr:cNvPr id="44" name="Kaavi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</xdr:col>
      <xdr:colOff>371475</xdr:colOff>
      <xdr:row>114</xdr:row>
      <xdr:rowOff>9525</xdr:rowOff>
    </xdr:from>
    <xdr:to>
      <xdr:col>27</xdr:col>
      <xdr:colOff>47625</xdr:colOff>
      <xdr:row>133</xdr:row>
      <xdr:rowOff>38100</xdr:rowOff>
    </xdr:to>
    <xdr:graphicFrame macro="">
      <xdr:nvGraphicFramePr>
        <xdr:cNvPr id="45" name="Kaavi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57150</xdr:colOff>
      <xdr:row>171</xdr:row>
      <xdr:rowOff>95250</xdr:rowOff>
    </xdr:from>
    <xdr:to>
      <xdr:col>19</xdr:col>
      <xdr:colOff>361950</xdr:colOff>
      <xdr:row>190</xdr:row>
      <xdr:rowOff>123825</xdr:rowOff>
    </xdr:to>
    <xdr:graphicFrame macro="">
      <xdr:nvGraphicFramePr>
        <xdr:cNvPr id="40" name="Kaavi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19</xdr:col>
      <xdr:colOff>361950</xdr:colOff>
      <xdr:row>171</xdr:row>
      <xdr:rowOff>104775</xdr:rowOff>
    </xdr:from>
    <xdr:to>
      <xdr:col>27</xdr:col>
      <xdr:colOff>57150</xdr:colOff>
      <xdr:row>190</xdr:row>
      <xdr:rowOff>133350</xdr:rowOff>
    </xdr:to>
    <xdr:graphicFrame macro="">
      <xdr:nvGraphicFramePr>
        <xdr:cNvPr id="42" name="Kaavi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0</xdr:row>
      <xdr:rowOff>0</xdr:rowOff>
    </xdr:from>
    <xdr:to>
      <xdr:col>19</xdr:col>
      <xdr:colOff>333375</xdr:colOff>
      <xdr:row>18</xdr:row>
      <xdr:rowOff>9525</xdr:rowOff>
    </xdr:to>
    <xdr:graphicFrame macro="">
      <xdr:nvGraphicFramePr>
        <xdr:cNvPr id="86" name="Kaavio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323850</xdr:colOff>
      <xdr:row>0</xdr:row>
      <xdr:rowOff>0</xdr:rowOff>
    </xdr:from>
    <xdr:to>
      <xdr:col>27</xdr:col>
      <xdr:colOff>0</xdr:colOff>
      <xdr:row>18</xdr:row>
      <xdr:rowOff>9525</xdr:rowOff>
    </xdr:to>
    <xdr:graphicFrame macro="">
      <xdr:nvGraphicFramePr>
        <xdr:cNvPr id="87" name="Kaavi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</xdr:colOff>
      <xdr:row>37</xdr:row>
      <xdr:rowOff>41275</xdr:rowOff>
    </xdr:from>
    <xdr:to>
      <xdr:col>19</xdr:col>
      <xdr:colOff>361950</xdr:colOff>
      <xdr:row>56</xdr:row>
      <xdr:rowOff>69850</xdr:rowOff>
    </xdr:to>
    <xdr:graphicFrame macro="">
      <xdr:nvGraphicFramePr>
        <xdr:cNvPr id="88" name="Kaavio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352425</xdr:colOff>
      <xdr:row>37</xdr:row>
      <xdr:rowOff>47625</xdr:rowOff>
    </xdr:from>
    <xdr:to>
      <xdr:col>27</xdr:col>
      <xdr:colOff>28575</xdr:colOff>
      <xdr:row>56</xdr:row>
      <xdr:rowOff>76200</xdr:rowOff>
    </xdr:to>
    <xdr:graphicFrame macro="">
      <xdr:nvGraphicFramePr>
        <xdr:cNvPr id="89" name="Kaavi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47625</xdr:colOff>
      <xdr:row>18</xdr:row>
      <xdr:rowOff>19050</xdr:rowOff>
    </xdr:from>
    <xdr:to>
      <xdr:col>19</xdr:col>
      <xdr:colOff>333375</xdr:colOff>
      <xdr:row>37</xdr:row>
      <xdr:rowOff>47625</xdr:rowOff>
    </xdr:to>
    <xdr:graphicFrame macro="">
      <xdr:nvGraphicFramePr>
        <xdr:cNvPr id="90" name="Kaavio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323850</xdr:colOff>
      <xdr:row>18</xdr:row>
      <xdr:rowOff>9525</xdr:rowOff>
    </xdr:from>
    <xdr:to>
      <xdr:col>27</xdr:col>
      <xdr:colOff>0</xdr:colOff>
      <xdr:row>37</xdr:row>
      <xdr:rowOff>38100</xdr:rowOff>
    </xdr:to>
    <xdr:graphicFrame macro="">
      <xdr:nvGraphicFramePr>
        <xdr:cNvPr id="91" name="Kaavi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38100</xdr:colOff>
      <xdr:row>56</xdr:row>
      <xdr:rowOff>66675</xdr:rowOff>
    </xdr:from>
    <xdr:to>
      <xdr:col>19</xdr:col>
      <xdr:colOff>323850</xdr:colOff>
      <xdr:row>75</xdr:row>
      <xdr:rowOff>95250</xdr:rowOff>
    </xdr:to>
    <xdr:graphicFrame macro="">
      <xdr:nvGraphicFramePr>
        <xdr:cNvPr id="92" name="Kaavi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333375</xdr:colOff>
      <xdr:row>56</xdr:row>
      <xdr:rowOff>66675</xdr:rowOff>
    </xdr:from>
    <xdr:to>
      <xdr:col>27</xdr:col>
      <xdr:colOff>9525</xdr:colOff>
      <xdr:row>75</xdr:row>
      <xdr:rowOff>95250</xdr:rowOff>
    </xdr:to>
    <xdr:graphicFrame macro="">
      <xdr:nvGraphicFramePr>
        <xdr:cNvPr id="93" name="Kaavi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38100</xdr:colOff>
      <xdr:row>75</xdr:row>
      <xdr:rowOff>95250</xdr:rowOff>
    </xdr:from>
    <xdr:to>
      <xdr:col>19</xdr:col>
      <xdr:colOff>323850</xdr:colOff>
      <xdr:row>94</xdr:row>
      <xdr:rowOff>123825</xdr:rowOff>
    </xdr:to>
    <xdr:graphicFrame macro="">
      <xdr:nvGraphicFramePr>
        <xdr:cNvPr id="94" name="Kaavi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333375</xdr:colOff>
      <xdr:row>75</xdr:row>
      <xdr:rowOff>95250</xdr:rowOff>
    </xdr:from>
    <xdr:to>
      <xdr:col>27</xdr:col>
      <xdr:colOff>9525</xdr:colOff>
      <xdr:row>94</xdr:row>
      <xdr:rowOff>123825</xdr:rowOff>
    </xdr:to>
    <xdr:graphicFrame macro="">
      <xdr:nvGraphicFramePr>
        <xdr:cNvPr id="95" name="Kaavio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28575</xdr:colOff>
      <xdr:row>94</xdr:row>
      <xdr:rowOff>114300</xdr:rowOff>
    </xdr:from>
    <xdr:to>
      <xdr:col>19</xdr:col>
      <xdr:colOff>314325</xdr:colOff>
      <xdr:row>114</xdr:row>
      <xdr:rowOff>0</xdr:rowOff>
    </xdr:to>
    <xdr:graphicFrame macro="">
      <xdr:nvGraphicFramePr>
        <xdr:cNvPr id="96" name="Kaavio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323850</xdr:colOff>
      <xdr:row>94</xdr:row>
      <xdr:rowOff>114300</xdr:rowOff>
    </xdr:from>
    <xdr:to>
      <xdr:col>27</xdr:col>
      <xdr:colOff>0</xdr:colOff>
      <xdr:row>114</xdr:row>
      <xdr:rowOff>0</xdr:rowOff>
    </xdr:to>
    <xdr:graphicFrame macro="">
      <xdr:nvGraphicFramePr>
        <xdr:cNvPr id="97" name="Kaavi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38100</xdr:colOff>
      <xdr:row>114</xdr:row>
      <xdr:rowOff>3175</xdr:rowOff>
    </xdr:from>
    <xdr:to>
      <xdr:col>19</xdr:col>
      <xdr:colOff>323850</xdr:colOff>
      <xdr:row>133</xdr:row>
      <xdr:rowOff>31750</xdr:rowOff>
    </xdr:to>
    <xdr:graphicFrame macro="">
      <xdr:nvGraphicFramePr>
        <xdr:cNvPr id="98" name="Kaavi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34925</xdr:colOff>
      <xdr:row>133</xdr:row>
      <xdr:rowOff>53975</xdr:rowOff>
    </xdr:from>
    <xdr:to>
      <xdr:col>34</xdr:col>
      <xdr:colOff>320675</xdr:colOff>
      <xdr:row>152</xdr:row>
      <xdr:rowOff>82550</xdr:rowOff>
    </xdr:to>
    <xdr:graphicFrame macro="">
      <xdr:nvGraphicFramePr>
        <xdr:cNvPr id="99" name="Kaavi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34925</xdr:colOff>
      <xdr:row>133</xdr:row>
      <xdr:rowOff>60325</xdr:rowOff>
    </xdr:from>
    <xdr:to>
      <xdr:col>19</xdr:col>
      <xdr:colOff>320675</xdr:colOff>
      <xdr:row>152</xdr:row>
      <xdr:rowOff>88900</xdr:rowOff>
    </xdr:to>
    <xdr:graphicFrame macro="">
      <xdr:nvGraphicFramePr>
        <xdr:cNvPr id="100" name="Kaavio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316865</xdr:colOff>
      <xdr:row>133</xdr:row>
      <xdr:rowOff>48577</xdr:rowOff>
    </xdr:from>
    <xdr:to>
      <xdr:col>27</xdr:col>
      <xdr:colOff>13970</xdr:colOff>
      <xdr:row>152</xdr:row>
      <xdr:rowOff>77152</xdr:rowOff>
    </xdr:to>
    <xdr:graphicFrame macro="">
      <xdr:nvGraphicFramePr>
        <xdr:cNvPr id="101" name="Kaavio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311150</xdr:colOff>
      <xdr:row>152</xdr:row>
      <xdr:rowOff>74612</xdr:rowOff>
    </xdr:from>
    <xdr:to>
      <xdr:col>27</xdr:col>
      <xdr:colOff>6350</xdr:colOff>
      <xdr:row>171</xdr:row>
      <xdr:rowOff>103187</xdr:rowOff>
    </xdr:to>
    <xdr:graphicFrame macro="">
      <xdr:nvGraphicFramePr>
        <xdr:cNvPr id="102" name="Kaavio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22225</xdr:colOff>
      <xdr:row>152</xdr:row>
      <xdr:rowOff>77787</xdr:rowOff>
    </xdr:from>
    <xdr:to>
      <xdr:col>19</xdr:col>
      <xdr:colOff>327025</xdr:colOff>
      <xdr:row>171</xdr:row>
      <xdr:rowOff>106362</xdr:rowOff>
    </xdr:to>
    <xdr:graphicFrame macro="">
      <xdr:nvGraphicFramePr>
        <xdr:cNvPr id="103" name="Kaavio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28575</xdr:colOff>
      <xdr:row>171</xdr:row>
      <xdr:rowOff>119062</xdr:rowOff>
    </xdr:from>
    <xdr:to>
      <xdr:col>19</xdr:col>
      <xdr:colOff>333375</xdr:colOff>
      <xdr:row>191</xdr:row>
      <xdr:rowOff>1587</xdr:rowOff>
    </xdr:to>
    <xdr:graphicFrame macro="">
      <xdr:nvGraphicFramePr>
        <xdr:cNvPr id="104" name="Kaavio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31461</xdr:colOff>
      <xdr:row>190</xdr:row>
      <xdr:rowOff>142152</xdr:rowOff>
    </xdr:from>
    <xdr:to>
      <xdr:col>19</xdr:col>
      <xdr:colOff>336261</xdr:colOff>
      <xdr:row>210</xdr:row>
      <xdr:rowOff>27852</xdr:rowOff>
    </xdr:to>
    <xdr:graphicFrame macro="">
      <xdr:nvGraphicFramePr>
        <xdr:cNvPr id="105" name="Kaavio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337705</xdr:colOff>
      <xdr:row>191</xdr:row>
      <xdr:rowOff>865</xdr:rowOff>
    </xdr:from>
    <xdr:to>
      <xdr:col>27</xdr:col>
      <xdr:colOff>32905</xdr:colOff>
      <xdr:row>210</xdr:row>
      <xdr:rowOff>29441</xdr:rowOff>
    </xdr:to>
    <xdr:graphicFrame macro="">
      <xdr:nvGraphicFramePr>
        <xdr:cNvPr id="106" name="Kaavio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28575</xdr:colOff>
      <xdr:row>210</xdr:row>
      <xdr:rowOff>52387</xdr:rowOff>
    </xdr:from>
    <xdr:to>
      <xdr:col>19</xdr:col>
      <xdr:colOff>333375</xdr:colOff>
      <xdr:row>229</xdr:row>
      <xdr:rowOff>80962</xdr:rowOff>
    </xdr:to>
    <xdr:graphicFrame macro="">
      <xdr:nvGraphicFramePr>
        <xdr:cNvPr id="107" name="Kaavio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342900</xdr:colOff>
      <xdr:row>210</xdr:row>
      <xdr:rowOff>57150</xdr:rowOff>
    </xdr:from>
    <xdr:to>
      <xdr:col>27</xdr:col>
      <xdr:colOff>38100</xdr:colOff>
      <xdr:row>229</xdr:row>
      <xdr:rowOff>85725</xdr:rowOff>
    </xdr:to>
    <xdr:graphicFrame macro="">
      <xdr:nvGraphicFramePr>
        <xdr:cNvPr id="108" name="Kaavio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28575</xdr:colOff>
      <xdr:row>229</xdr:row>
      <xdr:rowOff>80962</xdr:rowOff>
    </xdr:from>
    <xdr:to>
      <xdr:col>19</xdr:col>
      <xdr:colOff>333375</xdr:colOff>
      <xdr:row>248</xdr:row>
      <xdr:rowOff>109537</xdr:rowOff>
    </xdr:to>
    <xdr:graphicFrame macro="">
      <xdr:nvGraphicFramePr>
        <xdr:cNvPr id="109" name="Kaavio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333375</xdr:colOff>
      <xdr:row>229</xdr:row>
      <xdr:rowOff>76200</xdr:rowOff>
    </xdr:from>
    <xdr:to>
      <xdr:col>27</xdr:col>
      <xdr:colOff>28575</xdr:colOff>
      <xdr:row>248</xdr:row>
      <xdr:rowOff>104775</xdr:rowOff>
    </xdr:to>
    <xdr:graphicFrame macro="">
      <xdr:nvGraphicFramePr>
        <xdr:cNvPr id="110" name="Kaavio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38100</xdr:colOff>
      <xdr:row>248</xdr:row>
      <xdr:rowOff>119062</xdr:rowOff>
    </xdr:from>
    <xdr:to>
      <xdr:col>19</xdr:col>
      <xdr:colOff>342900</xdr:colOff>
      <xdr:row>268</xdr:row>
      <xdr:rowOff>4762</xdr:rowOff>
    </xdr:to>
    <xdr:graphicFrame macro="">
      <xdr:nvGraphicFramePr>
        <xdr:cNvPr id="111" name="Kaavio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333375</xdr:colOff>
      <xdr:row>248</xdr:row>
      <xdr:rowOff>109537</xdr:rowOff>
    </xdr:from>
    <xdr:to>
      <xdr:col>27</xdr:col>
      <xdr:colOff>28575</xdr:colOff>
      <xdr:row>267</xdr:row>
      <xdr:rowOff>138112</xdr:rowOff>
    </xdr:to>
    <xdr:graphicFrame macro="">
      <xdr:nvGraphicFramePr>
        <xdr:cNvPr id="112" name="Kaavio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19050</xdr:colOff>
      <xdr:row>268</xdr:row>
      <xdr:rowOff>23812</xdr:rowOff>
    </xdr:from>
    <xdr:to>
      <xdr:col>19</xdr:col>
      <xdr:colOff>323850</xdr:colOff>
      <xdr:row>287</xdr:row>
      <xdr:rowOff>52387</xdr:rowOff>
    </xdr:to>
    <xdr:graphicFrame macro="">
      <xdr:nvGraphicFramePr>
        <xdr:cNvPr id="113" name="Kaavio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333375</xdr:colOff>
      <xdr:row>268</xdr:row>
      <xdr:rowOff>14287</xdr:rowOff>
    </xdr:from>
    <xdr:to>
      <xdr:col>27</xdr:col>
      <xdr:colOff>28575</xdr:colOff>
      <xdr:row>287</xdr:row>
      <xdr:rowOff>42862</xdr:rowOff>
    </xdr:to>
    <xdr:graphicFrame macro="">
      <xdr:nvGraphicFramePr>
        <xdr:cNvPr id="114" name="Kaavio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28575</xdr:colOff>
      <xdr:row>287</xdr:row>
      <xdr:rowOff>61912</xdr:rowOff>
    </xdr:from>
    <xdr:to>
      <xdr:col>19</xdr:col>
      <xdr:colOff>333375</xdr:colOff>
      <xdr:row>306</xdr:row>
      <xdr:rowOff>90487</xdr:rowOff>
    </xdr:to>
    <xdr:graphicFrame macro="">
      <xdr:nvGraphicFramePr>
        <xdr:cNvPr id="115" name="Kaavio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19050</xdr:colOff>
      <xdr:row>0</xdr:row>
      <xdr:rowOff>0</xdr:rowOff>
    </xdr:from>
    <xdr:to>
      <xdr:col>34</xdr:col>
      <xdr:colOff>323850</xdr:colOff>
      <xdr:row>18</xdr:row>
      <xdr:rowOff>9524</xdr:rowOff>
    </xdr:to>
    <xdr:graphicFrame macro="">
      <xdr:nvGraphicFramePr>
        <xdr:cNvPr id="116" name="Kaavio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304800</xdr:colOff>
      <xdr:row>0</xdr:row>
      <xdr:rowOff>0</xdr:rowOff>
    </xdr:from>
    <xdr:to>
      <xdr:col>42</xdr:col>
      <xdr:colOff>0</xdr:colOff>
      <xdr:row>18</xdr:row>
      <xdr:rowOff>28574</xdr:rowOff>
    </xdr:to>
    <xdr:graphicFrame macro="">
      <xdr:nvGraphicFramePr>
        <xdr:cNvPr id="117" name="Kaavio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9525</xdr:colOff>
      <xdr:row>18</xdr:row>
      <xdr:rowOff>33337</xdr:rowOff>
    </xdr:from>
    <xdr:to>
      <xdr:col>34</xdr:col>
      <xdr:colOff>314325</xdr:colOff>
      <xdr:row>37</xdr:row>
      <xdr:rowOff>61912</xdr:rowOff>
    </xdr:to>
    <xdr:graphicFrame macro="">
      <xdr:nvGraphicFramePr>
        <xdr:cNvPr id="118" name="Kaavio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34</xdr:col>
      <xdr:colOff>304800</xdr:colOff>
      <xdr:row>18</xdr:row>
      <xdr:rowOff>14287</xdr:rowOff>
    </xdr:from>
    <xdr:to>
      <xdr:col>42</xdr:col>
      <xdr:colOff>0</xdr:colOff>
      <xdr:row>37</xdr:row>
      <xdr:rowOff>42862</xdr:rowOff>
    </xdr:to>
    <xdr:graphicFrame macro="">
      <xdr:nvGraphicFramePr>
        <xdr:cNvPr id="119" name="Kaavio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9525</xdr:colOff>
      <xdr:row>37</xdr:row>
      <xdr:rowOff>33337</xdr:rowOff>
    </xdr:from>
    <xdr:to>
      <xdr:col>34</xdr:col>
      <xdr:colOff>314325</xdr:colOff>
      <xdr:row>56</xdr:row>
      <xdr:rowOff>61912</xdr:rowOff>
    </xdr:to>
    <xdr:graphicFrame macro="">
      <xdr:nvGraphicFramePr>
        <xdr:cNvPr id="120" name="Kaavio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304800</xdr:colOff>
      <xdr:row>37</xdr:row>
      <xdr:rowOff>28575</xdr:rowOff>
    </xdr:from>
    <xdr:to>
      <xdr:col>42</xdr:col>
      <xdr:colOff>0</xdr:colOff>
      <xdr:row>56</xdr:row>
      <xdr:rowOff>57150</xdr:rowOff>
    </xdr:to>
    <xdr:graphicFrame macro="">
      <xdr:nvGraphicFramePr>
        <xdr:cNvPr id="121" name="Kaavio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600075</xdr:colOff>
      <xdr:row>56</xdr:row>
      <xdr:rowOff>61912</xdr:rowOff>
    </xdr:from>
    <xdr:to>
      <xdr:col>34</xdr:col>
      <xdr:colOff>295275</xdr:colOff>
      <xdr:row>75</xdr:row>
      <xdr:rowOff>90487</xdr:rowOff>
    </xdr:to>
    <xdr:graphicFrame macro="">
      <xdr:nvGraphicFramePr>
        <xdr:cNvPr id="122" name="Kaavio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304800</xdr:colOff>
      <xdr:row>56</xdr:row>
      <xdr:rowOff>71437</xdr:rowOff>
    </xdr:from>
    <xdr:to>
      <xdr:col>42</xdr:col>
      <xdr:colOff>0</xdr:colOff>
      <xdr:row>75</xdr:row>
      <xdr:rowOff>100012</xdr:rowOff>
    </xdr:to>
    <xdr:graphicFrame macro="">
      <xdr:nvGraphicFramePr>
        <xdr:cNvPr id="123" name="Kaavio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28575</xdr:colOff>
      <xdr:row>75</xdr:row>
      <xdr:rowOff>109537</xdr:rowOff>
    </xdr:from>
    <xdr:to>
      <xdr:col>34</xdr:col>
      <xdr:colOff>333375</xdr:colOff>
      <xdr:row>94</xdr:row>
      <xdr:rowOff>138112</xdr:rowOff>
    </xdr:to>
    <xdr:graphicFrame macro="">
      <xdr:nvGraphicFramePr>
        <xdr:cNvPr id="124" name="Kaavio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19</xdr:col>
      <xdr:colOff>323850</xdr:colOff>
      <xdr:row>171</xdr:row>
      <xdr:rowOff>104775</xdr:rowOff>
    </xdr:from>
    <xdr:to>
      <xdr:col>27</xdr:col>
      <xdr:colOff>19050</xdr:colOff>
      <xdr:row>190</xdr:row>
      <xdr:rowOff>133350</xdr:rowOff>
    </xdr:to>
    <xdr:graphicFrame macro="">
      <xdr:nvGraphicFramePr>
        <xdr:cNvPr id="125" name="Kaavio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9525</xdr:colOff>
      <xdr:row>94</xdr:row>
      <xdr:rowOff>133350</xdr:rowOff>
    </xdr:from>
    <xdr:to>
      <xdr:col>34</xdr:col>
      <xdr:colOff>295275</xdr:colOff>
      <xdr:row>114</xdr:row>
      <xdr:rowOff>19050</xdr:rowOff>
    </xdr:to>
    <xdr:graphicFrame macro="">
      <xdr:nvGraphicFramePr>
        <xdr:cNvPr id="126" name="Kaavi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19</xdr:col>
      <xdr:colOff>333375</xdr:colOff>
      <xdr:row>114</xdr:row>
      <xdr:rowOff>0</xdr:rowOff>
    </xdr:from>
    <xdr:to>
      <xdr:col>27</xdr:col>
      <xdr:colOff>9525</xdr:colOff>
      <xdr:row>133</xdr:row>
      <xdr:rowOff>28575</xdr:rowOff>
    </xdr:to>
    <xdr:graphicFrame macro="">
      <xdr:nvGraphicFramePr>
        <xdr:cNvPr id="127" name="Kaavio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38100</xdr:colOff>
      <xdr:row>152</xdr:row>
      <xdr:rowOff>85725</xdr:rowOff>
    </xdr:from>
    <xdr:to>
      <xdr:col>34</xdr:col>
      <xdr:colOff>342900</xdr:colOff>
      <xdr:row>171</xdr:row>
      <xdr:rowOff>114300</xdr:rowOff>
    </xdr:to>
    <xdr:graphicFrame macro="">
      <xdr:nvGraphicFramePr>
        <xdr:cNvPr id="44" name="Kaavi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5" enableFormatConditionsCalculation="0">
    <tabColor rgb="FFC00000"/>
  </sheetPr>
  <dimension ref="A1:V125"/>
  <sheetViews>
    <sheetView tabSelected="1" workbookViewId="0">
      <selection activeCell="D1" sqref="D1"/>
    </sheetView>
  </sheetViews>
  <sheetFormatPr baseColWidth="10" defaultColWidth="9.1640625" defaultRowHeight="15" x14ac:dyDescent="0.2"/>
  <cols>
    <col min="1" max="16384" width="9.1640625" style="110"/>
  </cols>
  <sheetData>
    <row r="1" spans="1:22" s="115" customFormat="1" ht="17" thickBot="1" x14ac:dyDescent="0.25">
      <c r="A1" s="118"/>
      <c r="B1" s="119"/>
      <c r="C1" s="120" t="s">
        <v>6</v>
      </c>
      <c r="D1" s="137"/>
      <c r="E1" s="158" t="s">
        <v>5</v>
      </c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60"/>
      <c r="V1" s="138"/>
    </row>
    <row r="2" spans="1:22" ht="16" x14ac:dyDescent="0.2">
      <c r="A2" s="139" t="str">
        <f>IF($D$1="Suomi","Ohjeet",IF($D$1="Svenska","Instruktioner",""))</f>
        <v/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</row>
    <row r="3" spans="1:22" x14ac:dyDescent="0.2">
      <c r="A3" s="189" t="str">
        <f>IF($D$1&lt;&gt;"",1,"")</f>
        <v/>
      </c>
      <c r="B3" s="152" t="str">
        <f>IF($D$1="Suomi","Omaksu seuraavat käsitteet: a) Aloitustaulu = Tämä taulu, jota luet [Aloitus_Start] b) Tuotantotauluja ovat: YO-AMK_Uni-Yhs, Yhteiskirj_Sambibl, Kansallisk_Nationalb ja Erik_Special c) Testi- ja muokkaustaulu = Testitaulu_Testtabell.",IF($D$1="Svenska","Välj följande: a) Starttabell = den tabell du läser [Aloitus_Start] b) Produktionstabeller: YO-AMK_Uni-Yhs, Yhteiskirj_Sambibl, Kansallisk_Nationalb och Erik_Special c) Test- och bearbetningstabell = Testitaulu_Testtabell.",""))</f>
        <v/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4"/>
    </row>
    <row r="4" spans="1:22" x14ac:dyDescent="0.2">
      <c r="A4" s="190"/>
      <c r="B4" s="155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7"/>
    </row>
    <row r="5" spans="1:22" x14ac:dyDescent="0.2">
      <c r="A5" s="189" t="str">
        <f>IF($D$1&lt;&gt;"",A3+1,"")</f>
        <v/>
      </c>
      <c r="B5" s="152" t="str">
        <f>IF($D$1="Suomi","Jotta tuotantotaulun laskenta ja grafiikka toimisivat, on hakutulos ensin siivottava suojaamattomassa taulussa Testitaulu_Testtabell, koska siivouskomentoja ei voi tehdä suojatussa tuotantotaulussa.",IF($D$1="Svenska","För att aktivera beräkningen och grafiken i produktionstabellen måste sökresultatet städas i den oskyddade tabellen Testitaulu_Testtabell, då man kan inte genomföra order i skyddade produtionstabeller.",""))</f>
        <v/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4"/>
    </row>
    <row r="6" spans="1:22" x14ac:dyDescent="0.2">
      <c r="A6" s="190"/>
      <c r="B6" s="15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7"/>
    </row>
    <row r="7" spans="1:22" x14ac:dyDescent="0.2">
      <c r="A7" s="189" t="str">
        <f>IF($D$1&lt;&gt;"",A5+1,"")</f>
        <v/>
      </c>
      <c r="B7" s="152" t="str">
        <f>IF($D$1="Suomi","Valitse KITT2:ssa haluamasi kirjasto.",IF($D$1="Svenska","Markera biblioteket i KITT2.",""))</f>
        <v/>
      </c>
      <c r="C7" s="153"/>
      <c r="D7" s="153"/>
      <c r="E7" s="154"/>
    </row>
    <row r="8" spans="1:22" x14ac:dyDescent="0.2">
      <c r="A8" s="190"/>
      <c r="B8" s="155"/>
      <c r="C8" s="156"/>
      <c r="D8" s="156"/>
      <c r="E8" s="157"/>
    </row>
    <row r="9" spans="1:22" x14ac:dyDescent="0.2">
      <c r="A9" s="189" t="str">
        <f>IF($D$1&lt;&gt;"",A7+1,"")</f>
        <v/>
      </c>
      <c r="B9" s="163" t="str">
        <f>IF($D$1="Suomi","Hae vertailtavat tilastovuodet KITT2:ssa (Huom: Tämä työkalu on suunniteltu ensisijaisesti kahden peräkkäisen tilastovuoden vertailuun; esim. suurten muutosten aiheuttamat solujen taustavärit perustuvat 'liian' suuriin peräkkäisten vuosien eroihin).",IF($D$1="Svenska","Sök jämförbara år i KITT2 (Obs: Denna fil är planerad i första hand för att jämföra successiva år; t.ex bakgrundsfärgerna i tabellernas celler baserar sig på 'för stora' skillnader mellan successiva år).",""))</f>
        <v/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</row>
    <row r="10" spans="1:22" x14ac:dyDescent="0.2">
      <c r="A10" s="190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</row>
    <row r="11" spans="1:22" x14ac:dyDescent="0.2">
      <c r="A11" s="189" t="str">
        <f>IF($D$1&lt;&gt;"",A9+1,"")</f>
        <v/>
      </c>
      <c r="B11" s="163" t="str">
        <f>IF($D$1="Suomi","Poimi hakutulos KITT2:sta Windowsin leikepöydälle Leikkaa-liimaa-menetelmällä (Copy-Paste). KITT2:n tarjoaman Excel-taulukon kautta kuljettaminen sekoittaa asetukset eikä laskenta onnistu.",IF($D$1="Svenska","Plocka sökresultatet i KITT2 till Windows klippbordet med Klipp ut (eller kopiera) - Klistra in (Copy-Paste) metoden. Exceltabellen som KITT2 skapar blandar inställningarna så att beräkningen inte fungerar.",""))</f>
        <v/>
      </c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</row>
    <row r="12" spans="1:22" x14ac:dyDescent="0.2">
      <c r="A12" s="190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</row>
    <row r="13" spans="1:22" ht="15" customHeight="1" x14ac:dyDescent="0.2">
      <c r="A13" s="189" t="str">
        <f t="shared" ref="A13" si="0">IF($D$1&lt;&gt;"",A11+1,"")</f>
        <v/>
      </c>
      <c r="B13" s="161" t="str">
        <f>IF($D$1="Suomi","Liitä leikepöydän sisältö tauluun Testitaulu_Testtabell joko HTML-muodossa (ctrl-v) tai tekstinä ilman muotoilua. "&amp;"(Älä tässä vaiheessa välitä tekstirivien jatkona olevista 'höpösanoista' tai sarkkeissa olevista tähdistä).",IF($D$1="Svenska","Klistra in klippbordets innehåll i tabellen Testitaulu_Testtabell ettdera som HTML eller som text utan formatering."&amp;" Börja i första cellen av klistringsområdet; i detta exempel startar vi i kolumn A (bry dig inte om 'struntord' eller asterisker i kolumner). ",""))</f>
        <v/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</row>
    <row r="14" spans="1:22" x14ac:dyDescent="0.2">
      <c r="A14" s="190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</row>
    <row r="15" spans="1:22" x14ac:dyDescent="0.2">
      <c r="A15" s="144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  <row r="16" spans="1:22" x14ac:dyDescent="0.2">
      <c r="A16" s="144" t="str">
        <f>IF($D$1&lt;&gt;"",A13+1,"")</f>
        <v/>
      </c>
      <c r="B16" s="110" t="str">
        <f>IF($D$1="Suomi","Näin siivoat TESTItaulukon ENNEN SIIRTOA suojattuun tuotantotauluun, jossa laskentakaavat sekä grafiikka aktivoituvat (Lisäinfoa alla olevissa kuvissa).",IF($D$1="Svenska","Så här städar du TESTtabellen FÖRE DEN KOPIERAS till den skyddade produktionstabellen, där beräkningsformlerna och grafiken blir aktiva (Mer information i bilderna nedan).",""))</f>
        <v/>
      </c>
    </row>
    <row r="17" spans="1:21" x14ac:dyDescent="0.2">
      <c r="A17" s="109"/>
      <c r="B17" s="111" t="str">
        <f>IF(D1&lt;&gt;"",$A$16&amp;" a","")</f>
        <v/>
      </c>
      <c r="C17" s="165" t="str">
        <f>IF($D$1="Suomi","Jos liitit HTML-muodossa, lue tämä, muuten siirry kohtaan 7b: "&amp;"B- ja C-sarakkeissa luvuista on poistettava KITT2:sta kopioinnin mukana tuleva tuhaterottimena oleva näkymätön merkki, joka yleensä ei ole sama kuin MS Officessa välilyöntiä tarkoittava merkki. "&amp;"Koska niitä on satoja, ne pitää poistaa yhdellä komennolla käyttämällä Excelin toimintoa 'Etsi ja korvaa'.",IF($D$1="Svenska","I fall du klistrade som HTML, läs detta, i annat fall gå till 7b: I kolumner B och C måste man ta bort osynliga blanka tecken (fungerar som skiljetcknet för tusen i siffrorna), som ofta inte är samma som mellanslag i MS Office. "&amp;"Eftersom det finns hundratals av dem, måste de tas bort med Excels funktion 'Sök efter och Ersätt med' (Find and Replace).",""))</f>
        <v/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</row>
    <row r="18" spans="1:21" x14ac:dyDescent="0.2">
      <c r="A18" s="109"/>
      <c r="B18" s="111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</row>
    <row r="19" spans="1:21" x14ac:dyDescent="0.2">
      <c r="A19" s="109"/>
      <c r="C19" s="110" t="str">
        <f>IF($D$1="Suomi","Toimi näin:",IF($D$1="Svenska","Gör så här:",""))</f>
        <v/>
      </c>
    </row>
    <row r="20" spans="1:21" x14ac:dyDescent="0.2">
      <c r="A20" s="109"/>
      <c r="C20" s="110" t="str">
        <f>IF($D$1="Suomi","1) Mene soluun, jossa on iso luku, jossa on tuhaterottimena näkyvä väli (esim. 121 587 - Kuva 3).",IF($D$1="Svenska","1) Markera en cell där finns en stor siffra med blankt tecken som skiljetecken för tusen (t.ex. 121 587 - Bild 3).",""))</f>
        <v/>
      </c>
    </row>
    <row r="21" spans="1:21" x14ac:dyDescent="0.2">
      <c r="A21" s="109"/>
      <c r="C21" s="110" t="str">
        <f>IF($D$1="Suomi","2) Kopioi tuo näkymätön merkki leikepöydälle.",IF($D$1="Svenska","2) Kopiera det osynliga tecknet till klippbordet.",""))</f>
        <v/>
      </c>
    </row>
    <row r="22" spans="1:21" x14ac:dyDescent="0.2">
      <c r="A22" s="109"/>
      <c r="C22" s="110" t="str">
        <f>IF($D$1="Suomi","3) Liitä tuo näkymätön merkki Etsi ja korvaa -ruudun etsittävään kohtaan (Kuva 4).",IF($D$1="Svenska","3) Klistra in det osynliga tecknet i sökrutan på bladet 'Sök efter och Ersätt med' (Bild 4).",""))</f>
        <v/>
      </c>
    </row>
    <row r="23" spans="1:21" x14ac:dyDescent="0.2">
      <c r="A23" s="109"/>
      <c r="C23" s="110" t="str">
        <f>IF($D$1="Suomi","4) Älä kirjoita mitään korvaava-ruutuun.",IF($D$1="Svenska","4) Skriv ingenting i rutan Ersätt med.",""))</f>
        <v/>
      </c>
    </row>
    <row r="24" spans="1:21" x14ac:dyDescent="0.2">
      <c r="A24" s="109"/>
      <c r="C24" s="110" t="str">
        <f>IF($D$1="Suomi","5) Paina nappulaa Korvaa kaikki.",IF($D$1="Svenska","5) Tryck på knappen Ersätt alla.",""))</f>
        <v/>
      </c>
    </row>
    <row r="25" spans="1:21" x14ac:dyDescent="0.2">
      <c r="A25" s="109"/>
      <c r="C25" s="110" t="str">
        <f>IF($D$1="Suomi","6) Jos kaikki meni hyvin, suurin osa laskentakaavoista ja grafiikasta aktivoituisi jo nyt (Kuva 5), mutta siivous jatkuu...",IF($D$1="Svenska","6) Gick allt bra blir största delen av beräkningsformlerna och grafiken aktiva redan nu (Bild 5), men städningen fortsätter...",""))</f>
        <v/>
      </c>
    </row>
    <row r="26" spans="1:21" x14ac:dyDescent="0.2">
      <c r="A26" s="109"/>
      <c r="B26" s="111" t="str">
        <f>IF(D1&lt;&gt;"",$A$16&amp;" b","")</f>
        <v/>
      </c>
      <c r="C26" s="110" t="str">
        <f>IF($D$1="Suomi","Tunnuslukujen kohdalla, jopa muuallakin, voi olla merkintä 'N/A', joka myös sotkee laskentaa - ne voit poistaa samalla tavalla kuin tuhaterottimen merkit (vrt 7a).",IF($D$1="Svenska","I stället för nyckeltal och på andra platser i tabellen kan man eventuellt se informationen 'N/A', som också stör beräkningen. Du kan ta dem bort på samma sätt som det blanka tecknet för tusen i siffrorna (se 7a).",""))</f>
        <v/>
      </c>
    </row>
    <row r="27" spans="1:21" x14ac:dyDescent="0.2">
      <c r="A27" s="109"/>
      <c r="B27" s="111" t="str">
        <f>IF(D1&lt;&gt;"",$A$16&amp;" c","")</f>
        <v/>
      </c>
      <c r="C27" s="110" t="str">
        <f>IF($D$1="Suomi","Myös tähdet pitää poistaa B- ja C-sarakkeista korvaamalla merkkiyhdistelmä ~* 'ei millään' samalla periaatteella kuin yllä kuvattu",IF($D$1="Svenska","Man måste osckså ta bort asteriskerna i kolumnerna B och C genom att ersätta teckenkombination ~* 'med ingenting' på samma sätt beskrivad ovan.",""))</f>
        <v/>
      </c>
    </row>
    <row r="28" spans="1:21" x14ac:dyDescent="0.2">
      <c r="A28" s="109"/>
      <c r="B28" s="111" t="str">
        <f>IF(D1&lt;&gt;"",$A$16&amp;" d","")</f>
        <v/>
      </c>
      <c r="C28" s="168" t="str">
        <f>IF($D$1="Suomi","Riippuen liittämistavasta ja Officen asetuksista voi Excel tulkita A-sarakkeessa tekstirivin alussa olevan ranskalaisen viivan virheelliseksi kaavaksi ja voi kirjoittaa '#NIMI?'. "&amp;"Näistä pääsee eroon Etsi ja korvaa -toiminnolla poistamalla merkkijono, jossa on yhtäläisyysmerkki, miinusmerkki ja tyhjä merkki, eli nuo sulkujen sisällä näkyvät merkit: (=- ).",IF($D$1="Svenska","Beroende på  Officesinställningar och på vilken metod som använts för att klistra in data kan de punkter där KITT2 använder stolpen i början av textraden tolkas felaktigt av Excel som en beräkningsformel och resultera i värdet  '#NAMN?'. "&amp;"De kan åtgärdas med 'Sök efter och Ersätt med' genom att ta bort teckensträngen med likhetstecknet, minustecknet och blanktecknet, d.v.s. de inom parentesen: (=- ).",""))</f>
        <v/>
      </c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</row>
    <row r="29" spans="1:21" x14ac:dyDescent="0.2">
      <c r="A29" s="109"/>
      <c r="C29" s="171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3"/>
    </row>
    <row r="30" spans="1:21" x14ac:dyDescent="0.2">
      <c r="A30" s="109"/>
      <c r="C30" s="174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6"/>
    </row>
    <row r="31" spans="1:21" x14ac:dyDescent="0.2">
      <c r="A31" s="109"/>
      <c r="B31" s="111" t="str">
        <f>IF(D1&lt;&gt;"",$A$16&amp;" e","")</f>
        <v/>
      </c>
      <c r="C31" s="177" t="str">
        <f>IF($D$1="Suomi","Jos liitit TEKSTINÄ ILMAN MUOTOILUA: Poista välilyönnit sarakkeista B ja C, jotta laskentakaavat aktivoituvat tuotantotaulussa samalla periaatteella kuin yllä kuvattu (HUOM: silloin kuitenkin poistuvat myös kirjaston nimessä olevat välilyönnit).",IF($D$1="Svenska","Om du klistrade in TEXT UTAN FORMATERING: Ta bort mellanslagen i kolumnerna B och C på samma sätt som beskrivs ovan för att beräkningsformlerna i produktionstabellen ska bli aktiverade "&amp;"(men då blir också mellanslagen i bibliotekets namn avlägsnade).",""))</f>
        <v/>
      </c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9"/>
    </row>
    <row r="32" spans="1:21" x14ac:dyDescent="0.2">
      <c r="A32" s="109"/>
      <c r="C32" s="180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2"/>
    </row>
    <row r="33" spans="1:15" x14ac:dyDescent="0.2">
      <c r="A33" s="144"/>
    </row>
    <row r="34" spans="1:15" x14ac:dyDescent="0.2">
      <c r="A34" s="144" t="str">
        <f>IF($D$1&lt;&gt;"",A16+1,"")</f>
        <v/>
      </c>
      <c r="B34" s="110" t="str">
        <f>IF($D$1="Suomi","Siirry tarkastelemaan liittämiäsi tietoja ja nauti laskennan tuloksista :)",IF($D$1="Svenska","Börja granska data du inforgade och njut av  beräkningens resultat :)",""))</f>
        <v/>
      </c>
    </row>
    <row r="35" spans="1:15" x14ac:dyDescent="0.2">
      <c r="A35" s="109"/>
    </row>
    <row r="36" spans="1:15" x14ac:dyDescent="0.2">
      <c r="A36" s="144" t="str">
        <f>IF($D$1&lt;&gt;"",A34+1,"")</f>
        <v/>
      </c>
      <c r="B36" s="110" t="str">
        <f>IF($D$1="Suomi","PS: Testitauluun voit vapaasti liittää haluamaasi dataa ja käsitellä sitä mielesi mukaan.",IF($D$1="Svenska","PS: i Testitaulu_Testtabell kan du fritt infoga och behandla data som du vill.",""))</f>
        <v/>
      </c>
      <c r="O36" s="113"/>
    </row>
    <row r="37" spans="1:15" x14ac:dyDescent="0.2">
      <c r="A37" s="144"/>
      <c r="B37" s="114"/>
      <c r="O37" s="113"/>
    </row>
    <row r="38" spans="1:15" x14ac:dyDescent="0.2">
      <c r="A38" s="144" t="str">
        <f>IF($D$1&lt;&gt;"",A36+1,"")</f>
        <v/>
      </c>
      <c r="B38" s="114" t="str">
        <f>IF($D$1="Suomi","Monimutkaista, mutta hankalaa - eikö? Toivottavasti kuitenkin yllä olevista ohjeista ja seuraavista kuvista on Sinulle hyötyä :)",IF($D$1="Svenska","Komplicerad men besvärligt - eller hur? Hoppenligen har du i alla fall nytta av instruktionerna ovan och bilderna nedan :)",""))</f>
        <v/>
      </c>
    </row>
    <row r="40" spans="1:15" x14ac:dyDescent="0.2">
      <c r="A40" s="114" t="str">
        <f>IF($D$1="Suomi","Kuva 1. Käytä kohteen muotoilua.",IF($D$1="Svenska","Bild 1. Använd målformatmallar.",""))</f>
        <v/>
      </c>
    </row>
    <row r="41" spans="1:15" x14ac:dyDescent="0.2">
      <c r="A41" s="114"/>
    </row>
    <row r="60" spans="1:1" x14ac:dyDescent="0.2">
      <c r="A60" s="114" t="str">
        <f>IF($D$1="Suomi","Kuva 2. Liittämisen jälkeen näyttää hieman rumalta.",IF($D$1="Svenska","Bild 2. Efter inklistringen ser det lite fult ut.",""))</f>
        <v/>
      </c>
    </row>
    <row r="61" spans="1:1" x14ac:dyDescent="0.2">
      <c r="A61" s="114"/>
    </row>
    <row r="77" spans="1:5" x14ac:dyDescent="0.2">
      <c r="A77" s="114" t="str">
        <f>IF($D$1="Suomi","Kuva 3. KITT2:n tuoman tuhaterotinmerkin valitseminen solusta.",IF($D$1="Svenska","Bild 3. Så här markerar du skiljetecknet för tusen införd av KITT2.",""))</f>
        <v/>
      </c>
    </row>
    <row r="78" spans="1:5" x14ac:dyDescent="0.2">
      <c r="A78" s="167" t="str">
        <f>IF($D$1="Suomi","",IF($D$1="Svenska","- I kolumner B och C ser du siffror med skiljetecknet för tusen, enligt vilken ser man #ARVO (#VÄRDEFEL) i kolumnerna D och E.
- För markören till skiljetecknet, i exemplet här mellan 1 och 5.
"&amp;"- Uppe i fönstret 'Infoga funktion' (formelrad) ser man skiljetecknet för tusen blivit markerad.",""))</f>
        <v/>
      </c>
      <c r="B78" s="162"/>
      <c r="C78" s="162"/>
      <c r="D78" s="162"/>
      <c r="E78" s="162"/>
    </row>
    <row r="79" spans="1:5" x14ac:dyDescent="0.2">
      <c r="A79" s="162"/>
      <c r="B79" s="162"/>
      <c r="C79" s="162"/>
      <c r="D79" s="162"/>
      <c r="E79" s="162"/>
    </row>
    <row r="80" spans="1:5" x14ac:dyDescent="0.2">
      <c r="A80" s="162"/>
      <c r="B80" s="162"/>
      <c r="C80" s="162"/>
      <c r="D80" s="162"/>
      <c r="E80" s="162"/>
    </row>
    <row r="81" spans="1:5" x14ac:dyDescent="0.2">
      <c r="A81" s="162"/>
      <c r="B81" s="162"/>
      <c r="C81" s="162"/>
      <c r="D81" s="162"/>
      <c r="E81" s="162"/>
    </row>
    <row r="82" spans="1:5" x14ac:dyDescent="0.2">
      <c r="A82" s="162"/>
      <c r="B82" s="162"/>
      <c r="C82" s="162"/>
      <c r="D82" s="162"/>
      <c r="E82" s="162"/>
    </row>
    <row r="83" spans="1:5" x14ac:dyDescent="0.2">
      <c r="A83" s="162"/>
      <c r="B83" s="162"/>
      <c r="C83" s="162"/>
      <c r="D83" s="162"/>
      <c r="E83" s="162"/>
    </row>
    <row r="84" spans="1:5" x14ac:dyDescent="0.2">
      <c r="A84" s="166"/>
      <c r="B84" s="166"/>
      <c r="C84" s="166"/>
      <c r="D84" s="166"/>
      <c r="E84" s="166"/>
    </row>
    <row r="85" spans="1:5" x14ac:dyDescent="0.2">
      <c r="A85" s="166"/>
      <c r="B85" s="166"/>
      <c r="C85" s="166"/>
      <c r="D85" s="166"/>
      <c r="E85" s="166"/>
    </row>
    <row r="86" spans="1:5" x14ac:dyDescent="0.2">
      <c r="A86" s="114"/>
    </row>
    <row r="89" spans="1:5" x14ac:dyDescent="0.2">
      <c r="A89" s="114"/>
    </row>
    <row r="104" spans="1:5" x14ac:dyDescent="0.2">
      <c r="A104" s="114" t="str">
        <f>IF($D$1="Suomi","Kuva 4. KITT2:n tuoman tuhaterotinmerkin korvaaminen 'ei millään merkillä'.",IF($D$1="Svenska","Bild 4. Ersättning skiljetecknet för tusen införd av KITT2 med 'ingenting'.",""))</f>
        <v/>
      </c>
    </row>
    <row r="105" spans="1:5" x14ac:dyDescent="0.2">
      <c r="A105" s="183" t="str">
        <f>IF($D$1="Suomi","",IF($D$1="Svenska","- I rutan 'Sök efter' ser man skiljetecknet inklistrat.
- Se till att du skriver ingenting i rutan 'Ersätt med'.
- Och sist tryck på knappen 'Ersätt alla'.",""))</f>
        <v/>
      </c>
      <c r="B105" s="184"/>
      <c r="C105" s="184"/>
      <c r="D105" s="184"/>
      <c r="E105" s="185"/>
    </row>
    <row r="106" spans="1:5" x14ac:dyDescent="0.2">
      <c r="A106" s="186"/>
      <c r="B106" s="187"/>
      <c r="C106" s="187"/>
      <c r="D106" s="187"/>
      <c r="E106" s="188"/>
    </row>
    <row r="107" spans="1:5" x14ac:dyDescent="0.2">
      <c r="A107" s="174"/>
      <c r="B107" s="175"/>
      <c r="C107" s="175"/>
      <c r="D107" s="175"/>
      <c r="E107" s="176"/>
    </row>
    <row r="108" spans="1:5" x14ac:dyDescent="0.2">
      <c r="A108" s="142"/>
      <c r="B108" s="142"/>
      <c r="C108" s="142"/>
      <c r="D108" s="142"/>
      <c r="E108" s="142"/>
    </row>
    <row r="109" spans="1:5" x14ac:dyDescent="0.2">
      <c r="A109" s="142"/>
      <c r="B109" s="142"/>
      <c r="C109" s="142"/>
      <c r="D109" s="142"/>
      <c r="E109" s="142"/>
    </row>
    <row r="110" spans="1:5" x14ac:dyDescent="0.2">
      <c r="A110" s="142"/>
      <c r="B110" s="142"/>
      <c r="C110" s="142"/>
      <c r="D110" s="142"/>
      <c r="E110" s="142"/>
    </row>
    <row r="111" spans="1:5" x14ac:dyDescent="0.2">
      <c r="A111" s="143"/>
      <c r="B111" s="143"/>
      <c r="C111" s="143"/>
      <c r="D111" s="143"/>
      <c r="E111" s="143"/>
    </row>
    <row r="112" spans="1:5" x14ac:dyDescent="0.2">
      <c r="A112" s="143"/>
      <c r="B112" s="143"/>
      <c r="C112" s="143"/>
      <c r="D112" s="143"/>
      <c r="E112" s="143"/>
    </row>
    <row r="124" spans="1:1" x14ac:dyDescent="0.2">
      <c r="A124" s="114" t="str">
        <f>IF($D$1="Suomi","Kuva 5. Etsi ja korvaa -toiminto suoritettu",IF($D$1="Svenska","Bild 5. Sök och ersätt -funktion slutförd",""))</f>
        <v/>
      </c>
    </row>
    <row r="125" spans="1:1" x14ac:dyDescent="0.2">
      <c r="A125" s="114"/>
    </row>
  </sheetData>
  <sheetProtection algorithmName="SHA-512" hashValue="XUdycH34k4HqrAJhNw1HqVMhySmzw9961SWuBlzO47u+F0GocJJT4+oqJAguiXQgqOcmNz2VFaCF0pX02BQ/1w==" saltValue="hQGS5LblanY+MYzwzGGXcg==" spinCount="100000" sheet="1" objects="1" scenarios="1"/>
  <mergeCells count="18">
    <mergeCell ref="A11:A12"/>
    <mergeCell ref="A9:A10"/>
    <mergeCell ref="A13:A14"/>
    <mergeCell ref="A3:A4"/>
    <mergeCell ref="A5:A6"/>
    <mergeCell ref="A7:A8"/>
    <mergeCell ref="C17:U18"/>
    <mergeCell ref="A78:E85"/>
    <mergeCell ref="C28:U30"/>
    <mergeCell ref="C31:U32"/>
    <mergeCell ref="A105:E107"/>
    <mergeCell ref="B3:U4"/>
    <mergeCell ref="B5:U6"/>
    <mergeCell ref="B7:E8"/>
    <mergeCell ref="E1:U1"/>
    <mergeCell ref="B13:U14"/>
    <mergeCell ref="B9:U10"/>
    <mergeCell ref="B11:U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Kielivalinta - Språkval" error="Valitse kieli valikosta_x000a_Välj språket i menyn" promptTitle="Kielivalinta - Språkval" prompt="Valitse kieli valikosta_x000a_Välj språket i menyn">
          <x14:formula1>
            <xm:f>Asetukset!$A$2:$A$3</xm:f>
          </x14:formula1>
          <xm:sqref>D1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6" enableFormatConditionsCalculation="0">
    <tabColor theme="4"/>
  </sheetPr>
  <dimension ref="A1:AB604"/>
  <sheetViews>
    <sheetView workbookViewId="0">
      <selection activeCell="A2" sqref="A2"/>
    </sheetView>
  </sheetViews>
  <sheetFormatPr baseColWidth="10" defaultColWidth="8.83203125" defaultRowHeight="11" x14ac:dyDescent="0.15"/>
  <cols>
    <col min="1" max="1" width="35.83203125" style="16" customWidth="1"/>
    <col min="2" max="3" width="19.33203125" style="52" customWidth="1"/>
    <col min="4" max="4" width="9.5" style="15" bestFit="1" customWidth="1"/>
    <col min="5" max="5" width="7.83203125" style="42" customWidth="1"/>
    <col min="6" max="7" width="35.83203125" style="98" customWidth="1"/>
    <col min="8" max="8" width="38.1640625" style="16" bestFit="1" customWidth="1"/>
    <col min="9" max="10" width="15.1640625" style="16" customWidth="1"/>
    <col min="11" max="11" width="10.6640625" style="88" bestFit="1" customWidth="1"/>
    <col min="12" max="12" width="7.5" style="88" bestFit="1" customWidth="1"/>
    <col min="13" max="16384" width="8.83203125" style="16"/>
  </cols>
  <sheetData>
    <row r="1" spans="1:12" s="84" customFormat="1" ht="15" thickBot="1" x14ac:dyDescent="0.25">
      <c r="A1" s="85" t="str">
        <f>IF(Aloitus_Start!$D$1="Suomi","Tähän tauluun voidaan liittää: Yksittäinen yo- tai amk-kirjasto, yo- tai amk-sektori",IF(Aloitus_Start!$D$1="Svenska","I denna tabell kan man ansluta: ett visst uni- eller yhs-bibliotek, uni- eller yhs-sektorn","Valitse kieli taulussa Aloitus_Start - Välj spåket i tabellen Aloitus_Start"))</f>
        <v>Valitse kieli taulussa Aloitus_Start - Välj spåket i tabellen Aloitus_Start</v>
      </c>
      <c r="B1" s="107"/>
      <c r="C1" s="108"/>
      <c r="F1" s="97"/>
      <c r="G1" s="97"/>
      <c r="H1" s="85"/>
      <c r="I1" s="85"/>
      <c r="J1" s="86"/>
      <c r="K1" s="86"/>
      <c r="L1" s="87" t="str">
        <f>IF(Aloitus_Start!$D$1="Suomi","Voit muokata oikealla olevia graafeja sekä kopioida niitä, mutta et muuttaa tiedonkeruun lähteitä",IF(Aloitus_Start!$D$1="Svenska","Du kan ändra och kopiera graferna på högra sidan, men inte byta informationskällorna",""))</f>
        <v/>
      </c>
    </row>
    <row r="2" spans="1:12" ht="23" thickTop="1" x14ac:dyDescent="0.2">
      <c r="A2" s="2"/>
      <c r="B2" s="53"/>
      <c r="C2" s="54"/>
      <c r="D2" s="17" t="str">
        <f>IF(Aloitus_Start!$D$1="Suomi","Muutos",IF(Aloitus_Start!$D$1="Svenska","Förändring","Valitse kieli - Välj spåket"))</f>
        <v>Valitse kieli - Välj spåket</v>
      </c>
      <c r="E2" s="17" t="str">
        <f>IF(Aloitus_Start!$D$1="Suomi","Muutos%",IF(Aloitus_Start!$D$1="Svenska","Förändr%","Valitse kieli - Välj spåket"))</f>
        <v>Valitse kieli - Välj spåket</v>
      </c>
      <c r="F2" s="123" t="str">
        <f>IF(Aloitus_Start!$D$1="Suomi","Huom. - "&amp;B3,IF(Aloitus_Start!$D$1="Svenska","Obs. - "&amp;B3,"Valitse kieli - Välj spåket"))</f>
        <v>Valitse kieli - Välj spåket</v>
      </c>
      <c r="G2" s="123" t="str">
        <f>IF(Aloitus_Start!$D$1="Suomi","Huom. - "&amp;C3,IF(Aloitus_Start!$D$1="Svenska","Obs. - "&amp;C3,"Valitse kieli - Välj spåket"))</f>
        <v>Valitse kieli - Välj spåket</v>
      </c>
      <c r="H2" s="106" t="str">
        <f>IF(Aloitus_Start!$D$1="Suomi","Tilastokooste",IF(Aloitus_Start!$D$1="Svenska","Sammanställning","Valitse kieli - Välj spåket"))</f>
        <v>Valitse kieli - Välj spåket</v>
      </c>
      <c r="J2" s="87"/>
      <c r="K2" s="87"/>
      <c r="L2" s="105" t="str">
        <f>IF(Aloitus_Start!$D$1="Suomi","Liitä graafi omaan tiedostoosi kuvana",IF(Aloitus_Start!$D$1="Svenska","Anslut grafen i din egen fil som en bild",""))</f>
        <v/>
      </c>
    </row>
    <row r="3" spans="1:12" x14ac:dyDescent="0.15">
      <c r="A3" s="3"/>
      <c r="B3" s="99"/>
      <c r="C3" s="100"/>
      <c r="D3" s="18"/>
      <c r="E3" s="19"/>
      <c r="F3" s="124"/>
      <c r="G3" s="124"/>
      <c r="H3" s="13" t="str">
        <f>IF(Aloitus_Start!$D$1="Suomi","Kulut ja rahoitus (1000 €) -kirjaston budjetti",IF(Aloitus_Start!$D$1="Svenska","Utgifter och financiering (1000€) - bibliotekets budget","Valitse kieli - Välj spåket"))</f>
        <v>Valitse kieli - Välj spåket</v>
      </c>
      <c r="I3" s="14">
        <f>B$3</f>
        <v>0</v>
      </c>
      <c r="J3" s="14">
        <f>C$3</f>
        <v>0</v>
      </c>
      <c r="K3" s="52" t="str">
        <f>IF(Aloitus_Start!$D$1="Suomi","Muutos",IF(Aloitus_Start!$D$1="Svenska","Förändring","Valitse kieli - Välj spåket"))</f>
        <v>Valitse kieli - Välj spåket</v>
      </c>
      <c r="L3" s="52" t="str">
        <f>IF(Aloitus_Start!$D$1="Suomi","Muutos%",IF(Aloitus_Start!$D$1="Svenska","Förändr%","Valitse kieli - Välj spåket"))</f>
        <v>Valitse kieli - Välj spåket</v>
      </c>
    </row>
    <row r="4" spans="1:12" x14ac:dyDescent="0.15">
      <c r="A4" s="4"/>
      <c r="B4" s="55"/>
      <c r="C4" s="56"/>
      <c r="D4" s="20"/>
      <c r="E4" s="21"/>
      <c r="F4" s="125"/>
      <c r="G4" s="125"/>
      <c r="H4" s="16" t="str">
        <f>IF(Aloitus_Start!$D$1="Suomi",MID(A487,9,10),IF(Aloitus_Start!$D$1="Svenska",MID(A487,9,8),"Valitse kieli - Välj spåket"))</f>
        <v>Valitse kieli - Välj spåket</v>
      </c>
      <c r="I4" s="14">
        <f>B487</f>
        <v>0</v>
      </c>
      <c r="J4" s="14">
        <f>C487</f>
        <v>0</v>
      </c>
      <c r="K4" s="89">
        <f t="shared" ref="K4:K10" si="0">J4-I4</f>
        <v>0</v>
      </c>
      <c r="L4" s="90" t="str">
        <f t="shared" ref="L4:L10" si="1">IF(I4="","",IF(I4=0,"",(J4/I4)-1))</f>
        <v/>
      </c>
    </row>
    <row r="5" spans="1:12" x14ac:dyDescent="0.15">
      <c r="A5" s="5"/>
      <c r="B5" s="57"/>
      <c r="C5" s="58"/>
      <c r="D5" s="22">
        <f>IF(B5=" ","",C5-B5)</f>
        <v>0</v>
      </c>
      <c r="E5" s="23" t="str">
        <f>IF(B5="","",IF(B5=0,"",IF(B5=" ","",(C5/B5)-1)))</f>
        <v/>
      </c>
      <c r="F5" s="126" t="b">
        <f>IF(B5="",IF(Aloitus_Start!$D$1="Suomi","Tieto puuttuu: "&amp;B$3,IF(Aloitus_Start!$D$1="Svenska","Information saknas: "&amp;B$3)),"")</f>
        <v>0</v>
      </c>
      <c r="G5" s="126" t="b">
        <f>IF(C5="",IF(Aloitus_Start!$D$1="Suomi","Tieto puuttuu: "&amp;C$3,IF(Aloitus_Start!$D$1="Svenska","Information saknas: "&amp;C$3)),"")</f>
        <v>0</v>
      </c>
      <c r="H5" s="16" t="str">
        <f>IF(Aloitus_Start!$D$1="Suomi",MID(A490,9,8),IF(Aloitus_Start!$D$1="Svenska",MID(A490,22,18),"Valitse kieli - Välj spåket"))</f>
        <v>Valitse kieli - Välj spåket</v>
      </c>
      <c r="I5" s="14">
        <f>B490</f>
        <v>0</v>
      </c>
      <c r="J5" s="14">
        <f>C490</f>
        <v>0</v>
      </c>
      <c r="K5" s="52">
        <f t="shared" si="0"/>
        <v>0</v>
      </c>
      <c r="L5" s="91" t="str">
        <f t="shared" si="1"/>
        <v/>
      </c>
    </row>
    <row r="6" spans="1:12" x14ac:dyDescent="0.15">
      <c r="A6" s="5"/>
      <c r="B6" s="57"/>
      <c r="C6" s="58"/>
      <c r="D6" s="22">
        <f t="shared" ref="D6:D8" si="2">IF(B6=" ","",C6-B6)</f>
        <v>0</v>
      </c>
      <c r="E6" s="23" t="str">
        <f t="shared" ref="E6" si="3">IF(B6="","",IF(B6=0,"",IF(B6=" ","",(C6/B6)-1)))</f>
        <v/>
      </c>
      <c r="F6" s="126" t="b">
        <f>IF(B6="",IF(Aloitus_Start!$D$1="Suomi","Tieto puuttuu: "&amp;B$3,IF(Aloitus_Start!$D$1="Svenska","Information saknas: "&amp;B$3)),"")</f>
        <v>0</v>
      </c>
      <c r="G6" s="126" t="b">
        <f>IF(C6="",IF(Aloitus_Start!$D$1="Suomi","Tieto puuttuu: "&amp;C$3,IF(Aloitus_Start!$D$1="Svenska","Information saknas: "&amp;C$3)),"")</f>
        <v>0</v>
      </c>
      <c r="H6" s="16" t="str">
        <f>IF(Aloitus_Start!$D$1="Suomi",MID(A501,9,17),IF(Aloitus_Start!$D$1="Svenska",MID(A501,22,9),"Valitse kieli - Välj spåket"))</f>
        <v>Valitse kieli - Välj spåket</v>
      </c>
      <c r="I6" s="14">
        <f>B501</f>
        <v>0</v>
      </c>
      <c r="J6" s="14">
        <f>C501</f>
        <v>0</v>
      </c>
      <c r="K6" s="52">
        <f t="shared" si="0"/>
        <v>0</v>
      </c>
      <c r="L6" s="91" t="str">
        <f t="shared" si="1"/>
        <v/>
      </c>
    </row>
    <row r="7" spans="1:12" x14ac:dyDescent="0.15">
      <c r="A7" s="6"/>
      <c r="B7" s="59"/>
      <c r="C7" s="60"/>
      <c r="D7" s="24">
        <f t="shared" si="2"/>
        <v>0</v>
      </c>
      <c r="E7" s="140" t="str">
        <f>IF(B7="","",IF(B7=0,"",IF(B7=" ","",(C7/B7)-1)))</f>
        <v/>
      </c>
      <c r="F7" s="127" t="b">
        <f>IF(B7="",IF(Aloitus_Start!$D$1="Suomi","Tieto puuttuu: "&amp;B$3,IF(Aloitus_Start!$D$1="Svenska","Information saknas: "&amp;B$3)),"")</f>
        <v>0</v>
      </c>
      <c r="G7" s="127" t="b">
        <f>IF(C7="",IF(Aloitus_Start!$D$1="Suomi","Tieto puuttuu: "&amp;C$3,IF(Aloitus_Start!$D$1="Svenska","Information saknas: "&amp;C$3)),"")</f>
        <v>0</v>
      </c>
      <c r="H7" s="16" t="str">
        <f>IF(Aloitus_Start!$D$1="Suomi",MID(A505,9,9),IF(Aloitus_Start!$D$1="Svenska",MID(A505,22,8),"Valitse kieli - Välj spåket"))</f>
        <v>Valitse kieli - Välj spåket</v>
      </c>
      <c r="I7" s="14">
        <f t="shared" ref="I7:J9" si="4">B505</f>
        <v>0</v>
      </c>
      <c r="J7" s="14">
        <f t="shared" si="4"/>
        <v>0</v>
      </c>
      <c r="K7" s="52">
        <f t="shared" si="0"/>
        <v>0</v>
      </c>
      <c r="L7" s="52" t="str">
        <f t="shared" si="1"/>
        <v/>
      </c>
    </row>
    <row r="8" spans="1:12" x14ac:dyDescent="0.15">
      <c r="A8" s="6"/>
      <c r="B8" s="59"/>
      <c r="C8" s="60"/>
      <c r="D8" s="24">
        <f t="shared" si="2"/>
        <v>0</v>
      </c>
      <c r="E8" s="140" t="str">
        <f>IF(B8="","",IF(B8=0,"",IF(B8=" ","",(C8/B8)-1)))</f>
        <v/>
      </c>
      <c r="F8" s="127" t="b">
        <f>IF(B8="",IF(Aloitus_Start!$D$1="Suomi","Tieto puuttuu: "&amp;B$3,IF(Aloitus_Start!$D$1="Svenska","Information saknas: "&amp;B$3)),"")</f>
        <v>0</v>
      </c>
      <c r="G8" s="127" t="b">
        <f>IF(C8="",IF(Aloitus_Start!$D$1="Suomi","Tieto puuttuu: "&amp;C$3,IF(Aloitus_Start!$D$1="Svenska","Information saknas: "&amp;C$3)),"")</f>
        <v>0</v>
      </c>
      <c r="H8" s="16" t="str">
        <f>IF(Aloitus_Start!$D$1="Suomi",MID(A506,9,14),IF(Aloitus_Start!$D$1="Svenska",MID(A506,9,18),"Valitse kieli - Välj spåket"))</f>
        <v>Valitse kieli - Välj spåket</v>
      </c>
      <c r="I8" s="14">
        <f t="shared" si="4"/>
        <v>0</v>
      </c>
      <c r="J8" s="14">
        <f t="shared" si="4"/>
        <v>0</v>
      </c>
      <c r="K8" s="52">
        <f t="shared" si="0"/>
        <v>0</v>
      </c>
      <c r="L8" s="52" t="str">
        <f t="shared" si="1"/>
        <v/>
      </c>
    </row>
    <row r="9" spans="1:12" x14ac:dyDescent="0.15">
      <c r="A9" s="4"/>
      <c r="B9" s="61"/>
      <c r="C9" s="62"/>
      <c r="D9" s="26"/>
      <c r="E9" s="21"/>
      <c r="F9" s="125"/>
      <c r="G9" s="125"/>
      <c r="H9" s="16" t="str">
        <f>IF(Aloitus_Start!$D$1="Suomi",MID(A507,9,4),IF(Aloitus_Start!$D$1="Svenska",MID(A507,9,6),"Valitse kieli - Välj spåket"))</f>
        <v>Valitse kieli - Välj spåket</v>
      </c>
      <c r="I9" s="14">
        <f t="shared" si="4"/>
        <v>0</v>
      </c>
      <c r="J9" s="14">
        <f t="shared" si="4"/>
        <v>0</v>
      </c>
      <c r="K9" s="89">
        <f t="shared" si="0"/>
        <v>0</v>
      </c>
      <c r="L9" s="90" t="str">
        <f t="shared" si="1"/>
        <v/>
      </c>
    </row>
    <row r="10" spans="1:12" x14ac:dyDescent="0.15">
      <c r="A10" s="7"/>
      <c r="B10" s="63"/>
      <c r="C10" s="64"/>
      <c r="D10" s="27">
        <f t="shared" ref="D10:D18" si="5">IF(B10=" ","",C10-B10)</f>
        <v>0</v>
      </c>
      <c r="E10" s="23" t="str">
        <f t="shared" ref="E10:E18" si="6">IF(B10="","",IF(B10=0,"",IF(B10=" ","",(C10/B10)-1)))</f>
        <v/>
      </c>
      <c r="F10" s="98" t="b">
        <f>IF(B10="",IF(Aloitus_Start!$D$1="Suomi","Tieto puuttuu: "&amp;B$3,IF(Aloitus_Start!$D$1="Svenska","Information saknas: "&amp;B$3)),"")</f>
        <v>0</v>
      </c>
      <c r="G10" s="98" t="b">
        <f>IF(C10="",IF(Aloitus_Start!$D$1="Suomi","Tieto puuttuu: "&amp;C$3,IF(Aloitus_Start!$D$1="Svenska","Information saknas: "&amp;C$3)),"")</f>
        <v>0</v>
      </c>
      <c r="H10" s="16" t="str">
        <f>IF(Aloitus_Start!$D$1="Suomi","Yhteensä",IF(Aloitus_Start!$D$1="Svenska","Sammanlagt","Valitse kieli - Välj spåket"))</f>
        <v>Valitse kieli - Välj spåket</v>
      </c>
      <c r="I10" s="14">
        <f>SUM(I4:I9)</f>
        <v>0</v>
      </c>
      <c r="J10" s="14">
        <f>SUM(J4:J9)</f>
        <v>0</v>
      </c>
      <c r="K10" s="89">
        <f t="shared" si="0"/>
        <v>0</v>
      </c>
      <c r="L10" s="90" t="str">
        <f t="shared" si="1"/>
        <v/>
      </c>
    </row>
    <row r="11" spans="1:12" x14ac:dyDescent="0.15">
      <c r="A11" s="7"/>
      <c r="B11" s="63"/>
      <c r="C11" s="64"/>
      <c r="D11" s="27">
        <f t="shared" si="5"/>
        <v>0</v>
      </c>
      <c r="E11" s="23" t="str">
        <f t="shared" si="6"/>
        <v/>
      </c>
      <c r="F11" s="98" t="b">
        <f>IF(B11="",IF(Aloitus_Start!$D$1="Suomi","Tieto puuttuu: "&amp;B$3,IF(Aloitus_Start!$D$1="Svenska","Information saknas: "&amp;B$3)),"")</f>
        <v>0</v>
      </c>
      <c r="G11" s="98" t="b">
        <f>IF(C11="",IF(Aloitus_Start!$D$1="Suomi","Tieto puuttuu: "&amp;C$3,IF(Aloitus_Start!$D$1="Svenska","Information saknas: "&amp;C$3)),"")</f>
        <v>0</v>
      </c>
      <c r="I11" s="14"/>
      <c r="J11" s="14"/>
      <c r="K11" s="52"/>
      <c r="L11" s="52"/>
    </row>
    <row r="12" spans="1:12" x14ac:dyDescent="0.15">
      <c r="A12" s="7"/>
      <c r="B12" s="63"/>
      <c r="C12" s="64"/>
      <c r="D12" s="27">
        <f t="shared" si="5"/>
        <v>0</v>
      </c>
      <c r="E12" s="23" t="str">
        <f t="shared" si="6"/>
        <v/>
      </c>
      <c r="F12" s="98" t="b">
        <f>IF(B12="",IF(Aloitus_Start!$D$1="Suomi","Tieto puuttuu: "&amp;B$3,IF(Aloitus_Start!$D$1="Svenska","Information saknas: "&amp;B$3)),"")</f>
        <v>0</v>
      </c>
      <c r="G12" s="98" t="b">
        <f>IF(C12="",IF(Aloitus_Start!$D$1="Suomi","Tieto puuttuu: "&amp;C$3,IF(Aloitus_Start!$D$1="Svenska","Information saknas: "&amp;C$3)),"")</f>
        <v>0</v>
      </c>
      <c r="H12" s="13" t="str">
        <f>IF(Aloitus_Start!$D$1="Suomi","Kirjastoaineistokulut menolajeittain",IF(Aloitus_Start!$D$1="Svenska","Utgifter för biblioteksmaterial enligt utgiftsklasser","Valitse kieli - Välj spåket"))</f>
        <v>Valitse kieli - Välj spåket</v>
      </c>
      <c r="I12" s="14">
        <f>B$3</f>
        <v>0</v>
      </c>
      <c r="J12" s="14">
        <f>C$3</f>
        <v>0</v>
      </c>
      <c r="K12" s="52" t="str">
        <f>IF(Aloitus_Start!$D$1="Suomi","Muutos",IF(Aloitus_Start!$D$1="Svenska","Förändring","Valitse kieli - Välj spåket"))</f>
        <v>Valitse kieli - Välj spåket</v>
      </c>
      <c r="L12" s="52" t="str">
        <f>IF(Aloitus_Start!$D$1="Suomi","Muutos%",IF(Aloitus_Start!$D$1="Svenska","Förändr%","Valitse kieli - Välj spåket"))</f>
        <v>Valitse kieli - Välj spåket</v>
      </c>
    </row>
    <row r="13" spans="1:12" x14ac:dyDescent="0.15">
      <c r="A13" s="7"/>
      <c r="B13" s="63"/>
      <c r="C13" s="64"/>
      <c r="D13" s="27">
        <f t="shared" si="5"/>
        <v>0</v>
      </c>
      <c r="E13" s="23" t="str">
        <f t="shared" si="6"/>
        <v/>
      </c>
      <c r="F13" s="98" t="b">
        <f>IF(B13="",IF(Aloitus_Start!$D$1="Suomi","Tieto puuttuu: "&amp;B$3,IF(Aloitus_Start!$D$1="Svenska","Information saknas: "&amp;B$3)),"")</f>
        <v>0</v>
      </c>
      <c r="G13" s="98" t="b">
        <f>IF(C13="",IF(Aloitus_Start!$D$1="Suomi","Tieto puuttuu: "&amp;C$3,IF(Aloitus_Start!$D$1="Svenska","Information saknas: "&amp;C$3)),"")</f>
        <v>0</v>
      </c>
      <c r="H13" s="16" t="str">
        <f>IF(Aloitus_Start!$D$1="Suomi",MID(A491,11,8),IF(Aloitus_Start!$D$1="Svenska",MID(A491,11,6),"Valitse kieli - Välj spåket"))</f>
        <v>Valitse kieli - Välj spåket</v>
      </c>
      <c r="I13" s="14">
        <f>B491</f>
        <v>0</v>
      </c>
      <c r="J13" s="14">
        <f>C491</f>
        <v>0</v>
      </c>
      <c r="K13" s="89">
        <f>J13-I13</f>
        <v>0</v>
      </c>
      <c r="L13" s="90" t="str">
        <f>IF(I13="","",IF(I13=0,"",(J13/I13)-1))</f>
        <v/>
      </c>
    </row>
    <row r="14" spans="1:12" x14ac:dyDescent="0.15">
      <c r="A14" s="7"/>
      <c r="B14" s="65"/>
      <c r="C14" s="66"/>
      <c r="D14" s="15">
        <f t="shared" si="5"/>
        <v>0</v>
      </c>
      <c r="E14" s="23" t="str">
        <f t="shared" si="6"/>
        <v/>
      </c>
      <c r="F14" s="98" t="b">
        <f>IF(B14="",IF(Aloitus_Start!$D$1="Suomi","Tieto puuttuu: "&amp;B$3,IF(Aloitus_Start!$D$1="Svenska","Information saknas: "&amp;B$3)),"")</f>
        <v>0</v>
      </c>
      <c r="G14" s="98" t="b">
        <f>IF(C14="",IF(Aloitus_Start!$D$1="Suomi","Tieto puuttuu: "&amp;C$3,IF(Aloitus_Start!$D$1="Svenska","Information saknas: "&amp;C$3)),"")</f>
        <v>0</v>
      </c>
      <c r="H14" s="16" t="str">
        <f>IF(Aloitus_Start!$D$1="Suomi",MID(A495,11,12),IF(Aloitus_Start!$D$1="Svenska",MID(A495,11,12),"Valitse kieli - Välj spåket"))</f>
        <v>Valitse kieli - Välj spåket</v>
      </c>
      <c r="I14" s="14">
        <f>B495</f>
        <v>0</v>
      </c>
      <c r="J14" s="14">
        <f>C495</f>
        <v>0</v>
      </c>
      <c r="K14" s="89">
        <f>J14-I14</f>
        <v>0</v>
      </c>
      <c r="L14" s="90" t="str">
        <f>IF(I14="","",IF(I14=0,"",(J14/I14)-1))</f>
        <v/>
      </c>
    </row>
    <row r="15" spans="1:12" x14ac:dyDescent="0.15">
      <c r="A15" s="7"/>
      <c r="B15" s="63"/>
      <c r="C15" s="64"/>
      <c r="D15" s="27">
        <f t="shared" si="5"/>
        <v>0</v>
      </c>
      <c r="E15" s="23" t="str">
        <f t="shared" si="6"/>
        <v/>
      </c>
      <c r="F15" s="98" t="b">
        <f>IF(B15="",IF(Aloitus_Start!$D$1="Suomi","Tieto puuttuu: "&amp;B$3,IF(Aloitus_Start!$D$1="Svenska","Information saknas: "&amp;B$3)),"")</f>
        <v>0</v>
      </c>
      <c r="G15" s="98" t="b">
        <f>IF(C15="",IF(Aloitus_Start!$D$1="Suomi","Tieto puuttuu: "&amp;C$3,IF(Aloitus_Start!$D$1="Svenska","Information saknas: "&amp;C$3)),"")</f>
        <v>0</v>
      </c>
      <c r="H15" s="16" t="str">
        <f>IF(Aloitus_Start!$D$1="Suomi",MID(A500,11,12),IF(Aloitus_Start!$D$1="Svenska",MID(A500,11,6),"Valitse kieli - Välj spåket"))</f>
        <v>Valitse kieli - Välj spåket</v>
      </c>
      <c r="I15" s="14">
        <f>B500</f>
        <v>0</v>
      </c>
      <c r="J15" s="14">
        <f>C500</f>
        <v>0</v>
      </c>
      <c r="K15" s="89">
        <f>J15-I15</f>
        <v>0</v>
      </c>
      <c r="L15" s="90" t="str">
        <f>IF(I15="","",IF(I15=0,"",(J15/I15)-1))</f>
        <v/>
      </c>
    </row>
    <row r="16" spans="1:12" x14ac:dyDescent="0.15">
      <c r="A16" s="7"/>
      <c r="B16" s="63"/>
      <c r="C16" s="64"/>
      <c r="D16" s="27">
        <f t="shared" si="5"/>
        <v>0</v>
      </c>
      <c r="E16" s="23" t="str">
        <f t="shared" si="6"/>
        <v/>
      </c>
      <c r="F16" s="98" t="b">
        <f>IF(B16="",IF(Aloitus_Start!$D$1="Suomi","Tieto puuttuu: "&amp;B$3,IF(Aloitus_Start!$D$1="Svenska","Information saknas: "&amp;B$3)),"")</f>
        <v>0</v>
      </c>
      <c r="G16" s="98" t="b">
        <f>IF(C16="",IF(Aloitus_Start!$D$1="Suomi","Tieto puuttuu: "&amp;C$3,IF(Aloitus_Start!$D$1="Svenska","Information saknas: "&amp;C$3)),"")</f>
        <v>0</v>
      </c>
      <c r="H16" s="16" t="str">
        <f>IF(Aloitus_Start!$D$1="Suomi","Yhteensä",IF(Aloitus_Start!$D$1="Svenska","Sammanlagt","Valitse kieli - Välj spåket"))</f>
        <v>Valitse kieli - Välj spåket</v>
      </c>
      <c r="I16" s="14">
        <f>SUM(I13:I15)</f>
        <v>0</v>
      </c>
      <c r="J16" s="14">
        <f>SUM(J13:J15)</f>
        <v>0</v>
      </c>
      <c r="K16" s="89">
        <f>J16-I16</f>
        <v>0</v>
      </c>
      <c r="L16" s="90" t="str">
        <f>IF(I16="","",IF(I16=0,"",(J16/I16)-1))</f>
        <v/>
      </c>
    </row>
    <row r="17" spans="1:12" x14ac:dyDescent="0.15">
      <c r="A17" s="7"/>
      <c r="B17" s="65"/>
      <c r="C17" s="66"/>
      <c r="D17" s="27">
        <f t="shared" si="5"/>
        <v>0</v>
      </c>
      <c r="E17" s="23" t="str">
        <f t="shared" si="6"/>
        <v/>
      </c>
      <c r="F17" s="98" t="b">
        <f>IF(B17="",IF(Aloitus_Start!$D$1="Suomi","Tieto puuttuu: "&amp;B$3,IF(Aloitus_Start!$D$1="Svenska","Information saknas: "&amp;B$3)),"")</f>
        <v>0</v>
      </c>
      <c r="G17" s="98" t="b">
        <f>IF(C17="",IF(Aloitus_Start!$D$1="Suomi","Tieto puuttuu: "&amp;C$3,IF(Aloitus_Start!$D$1="Svenska","Information saknas: "&amp;C$3)),"")</f>
        <v>0</v>
      </c>
      <c r="I17" s="14"/>
      <c r="J17" s="14"/>
      <c r="K17" s="52"/>
      <c r="L17" s="52"/>
    </row>
    <row r="18" spans="1:12" x14ac:dyDescent="0.15">
      <c r="A18" s="7"/>
      <c r="B18" s="65"/>
      <c r="C18" s="66"/>
      <c r="D18" s="27">
        <f t="shared" si="5"/>
        <v>0</v>
      </c>
      <c r="E18" s="23" t="str">
        <f t="shared" si="6"/>
        <v/>
      </c>
      <c r="F18" s="98" t="b">
        <f>IF(B18="",IF(Aloitus_Start!$D$1="Suomi","Tieto puuttuu: "&amp;B$3,IF(Aloitus_Start!$D$1="Svenska","Information saknas: "&amp;B$3)),"")</f>
        <v>0</v>
      </c>
      <c r="G18" s="98" t="b">
        <f>IF(C18="",IF(Aloitus_Start!$D$1="Suomi","Tieto puuttuu: "&amp;C$3,IF(Aloitus_Start!$D$1="Svenska","Information saknas: "&amp;C$3)),"")</f>
        <v>0</v>
      </c>
      <c r="H18" s="13" t="str">
        <f>IF(Aloitus_Start!$D$1="Suomi","Painetun aineiston kulut",IF(Aloitus_Start!$D$1="Svenska","Fördelning av kostnaderna för tryckt material","Valitse kieli - Välj språket"))</f>
        <v>Valitse kieli - Välj språket</v>
      </c>
      <c r="I18" s="14">
        <f>B$3</f>
        <v>0</v>
      </c>
      <c r="J18" s="14">
        <f>C$3</f>
        <v>0</v>
      </c>
      <c r="K18" s="52" t="str">
        <f>IF(Aloitus_Start!$D$1="Suomi","Muutos",IF(Aloitus_Start!$D$1="Svenska","Förändring","Valitse kieli - Välj spåket"))</f>
        <v>Valitse kieli - Välj spåket</v>
      </c>
      <c r="L18" s="52" t="str">
        <f>IF(Aloitus_Start!$D$1="Suomi","Muutos%",IF(Aloitus_Start!$D$1="Svenska","Förändr%","Valitse kieli - Välj spåket"))</f>
        <v>Valitse kieli - Välj spåket</v>
      </c>
    </row>
    <row r="19" spans="1:12" x14ac:dyDescent="0.15">
      <c r="A19" s="4"/>
      <c r="B19" s="121"/>
      <c r="C19" s="122"/>
      <c r="D19" s="28"/>
      <c r="E19" s="29"/>
      <c r="F19" s="125" t="b">
        <f>IF(B19="",IF(Aloitus_Start!$D$1="Suomi","Tieto puuttuu: "&amp;B$3,IF(Aloitus_Start!$D$1="Svenska","Information saknas: "&amp;B$3)),"")</f>
        <v>0</v>
      </c>
      <c r="G19" s="125" t="b">
        <f>IF(C19="",IF(Aloitus_Start!$D$1="Suomi","Tieto puuttuu: "&amp;C$3,IF(Aloitus_Start!$D$1="Svenska","Information saknas: "&amp;C$3)),"")</f>
        <v>0</v>
      </c>
      <c r="H19" s="16" t="str">
        <f>IF(Aloitus_Start!$D$1="Suomi",MID(A492,1,16),IF(Aloitus_Start!$D$1="Svenska",MID(A492,1,9),"Valitse kieli - Välj spåket"))</f>
        <v>Valitse kieli - Välj spåket</v>
      </c>
      <c r="I19" s="14">
        <f t="shared" ref="I19:J21" si="7">B492</f>
        <v>0</v>
      </c>
      <c r="J19" s="14">
        <f t="shared" si="7"/>
        <v>0</v>
      </c>
      <c r="K19" s="89">
        <f>J19-I19</f>
        <v>0</v>
      </c>
      <c r="L19" s="90" t="str">
        <f>IF(I19="","",IF(I19=0,"",(J19/I19)-1))</f>
        <v/>
      </c>
    </row>
    <row r="20" spans="1:12" ht="22" x14ac:dyDescent="0.15">
      <c r="A20" s="8"/>
      <c r="B20" s="67"/>
      <c r="C20" s="68"/>
      <c r="D20" s="17" t="str">
        <f>IF(Aloitus_Start!$D$1="Suomi","Muutos",IF(Aloitus_Start!$D$1="Svenska","Förändring","Valitse kieli - Välj spåket"))</f>
        <v>Valitse kieli - Välj spåket</v>
      </c>
      <c r="E20" s="17" t="str">
        <f>IF(Aloitus_Start!$D$1="Suomi","Muutos%",IF(Aloitus_Start!$D$1="Svenska","Förändr%","Valitse kieli - Välj spåket"))</f>
        <v>Valitse kieli - Välj spåket</v>
      </c>
      <c r="F20" s="128"/>
      <c r="G20" s="128"/>
      <c r="H20" s="16" t="str">
        <f>IF(Aloitus_Start!$D$1="Suomi",MID(A493,1,12),IF(Aloitus_Start!$D$1="Svenska",MID(A493,1,14),"Valitse kieli - Välj spåket"))</f>
        <v>Valitse kieli - Välj spåket</v>
      </c>
      <c r="I20" s="14">
        <f t="shared" si="7"/>
        <v>0</v>
      </c>
      <c r="J20" s="14">
        <f t="shared" si="7"/>
        <v>0</v>
      </c>
      <c r="K20" s="89">
        <f>J20-I20</f>
        <v>0</v>
      </c>
      <c r="L20" s="90" t="str">
        <f>IF(I20="","",IF(I20=0,"",(J20/I20)-1))</f>
        <v/>
      </c>
    </row>
    <row r="21" spans="1:12" x14ac:dyDescent="0.15">
      <c r="A21" s="3"/>
      <c r="B21" s="99"/>
      <c r="C21" s="100"/>
      <c r="D21" s="18"/>
      <c r="E21" s="19"/>
      <c r="F21" s="124"/>
      <c r="G21" s="124"/>
      <c r="H21" s="16" t="str">
        <f>IF(Aloitus_Start!$D$1="Suomi",MID(A494,1,16),IF(Aloitus_Start!$D$1="Svenska",MID(A494,1,18),"Valitse kieli - Välj spåket"))</f>
        <v>Valitse kieli - Välj spåket</v>
      </c>
      <c r="I21" s="14">
        <f t="shared" si="7"/>
        <v>0</v>
      </c>
      <c r="J21" s="14">
        <f t="shared" si="7"/>
        <v>0</v>
      </c>
      <c r="K21" s="89">
        <f>J21-I21</f>
        <v>0</v>
      </c>
      <c r="L21" s="90" t="str">
        <f>IF(I21="","",IF(I21=0,"",(J21/I21)-1))</f>
        <v/>
      </c>
    </row>
    <row r="22" spans="1:12" x14ac:dyDescent="0.15">
      <c r="A22" s="4"/>
      <c r="B22" s="55"/>
      <c r="C22" s="56"/>
      <c r="D22" s="129" t="str">
        <f>IF(Aloitus_Start!$D$1="Suomi","Muutos",IF(Aloitus_Start!$D$1="Svenska","Förändring","Valitse kieli - Välj spåket"))</f>
        <v>Valitse kieli - Välj spåket</v>
      </c>
      <c r="E22" s="129" t="str">
        <f>IF(Aloitus_Start!$D$1="Suomi","Muutos%",IF(Aloitus_Start!$D$1="Svenska","Förändr%","Valitse kieli - Välj spåket"))</f>
        <v>Valitse kieli - Välj spåket</v>
      </c>
      <c r="F22" s="125"/>
      <c r="G22" s="125"/>
      <c r="H22" s="16" t="str">
        <f>IF(Aloitus_Start!$D$1="Suomi","Yhteensä",IF(Aloitus_Start!$D$1="Svenska","Sammanlagt","Valitse kieli - Välj spåket"))</f>
        <v>Valitse kieli - Välj spåket</v>
      </c>
      <c r="I22" s="14">
        <f>SUM(I19:I21)</f>
        <v>0</v>
      </c>
      <c r="J22" s="14">
        <f>SUM(J19:J21)</f>
        <v>0</v>
      </c>
      <c r="K22" s="89">
        <f>J22-I22</f>
        <v>0</v>
      </c>
      <c r="L22" s="90" t="str">
        <f>IF(I22="","",IF(I22=0,"",(J22/I22)-1))</f>
        <v/>
      </c>
    </row>
    <row r="23" spans="1:12" x14ac:dyDescent="0.15">
      <c r="A23" s="5"/>
      <c r="B23" s="57"/>
      <c r="C23" s="58"/>
      <c r="D23" s="22">
        <f t="shared" ref="D23" si="8">IF(B23=" ","",C23-B23)</f>
        <v>0</v>
      </c>
      <c r="E23" s="23" t="str">
        <f t="shared" ref="E23" si="9">IF(B23="","",IF(B23=0,"",IF(B23=" ","",(C23/B23)-1)))</f>
        <v/>
      </c>
      <c r="F23" s="126" t="b">
        <f>IF(B23="",IF(Aloitus_Start!$D$1="Suomi","Tieto puuttuu: "&amp;B$3,IF(Aloitus_Start!$D$1="Svenska","Information saknas: "&amp;B$3)),"")</f>
        <v>0</v>
      </c>
      <c r="G23" s="126" t="b">
        <f>IF(C23="",IF(Aloitus_Start!$D$1="Suomi","Tieto puuttuu: "&amp;C$3,IF(Aloitus_Start!$D$1="Svenska","Information saknas: "&amp;C$3)),"")</f>
        <v>0</v>
      </c>
      <c r="I23" s="14"/>
      <c r="J23" s="14"/>
      <c r="K23" s="52"/>
      <c r="L23" s="91"/>
    </row>
    <row r="24" spans="1:12" x14ac:dyDescent="0.15">
      <c r="A24" s="5"/>
      <c r="B24" s="57"/>
      <c r="C24" s="58"/>
      <c r="D24" s="22"/>
      <c r="E24" s="23"/>
      <c r="F24" s="126"/>
      <c r="G24" s="126"/>
      <c r="H24" s="13" t="str">
        <f>IF(Aloitus_Start!$D$1="Suomi","Elektronisen aineiston kulujen jakauma (1000 €)",IF(Aloitus_Start!$D$1="Svenska","Fördelning av kostnaderna för elektroniskt material (1000€)","Valitse kieli - Välj språket"))</f>
        <v>Valitse kieli - Välj språket</v>
      </c>
      <c r="I24" s="14">
        <f>B$3</f>
        <v>0</v>
      </c>
      <c r="J24" s="14">
        <f>C$3</f>
        <v>0</v>
      </c>
      <c r="K24" s="52" t="str">
        <f>IF(Aloitus_Start!$D$1="Suomi","Muutos",IF(Aloitus_Start!$D$1="Svenska","Förändring","Valitse kieli - Välj spåket"))</f>
        <v>Valitse kieli - Välj spåket</v>
      </c>
      <c r="L24" s="52" t="str">
        <f>IF(Aloitus_Start!$D$1="Suomi","Muutos%",IF(Aloitus_Start!$D$1="Svenska","Förändr%","Valitse kieli - Välj spåket"))</f>
        <v>Valitse kieli - Välj spåket</v>
      </c>
    </row>
    <row r="25" spans="1:12" x14ac:dyDescent="0.15">
      <c r="A25" s="6"/>
      <c r="B25" s="59"/>
      <c r="C25" s="60"/>
      <c r="D25" s="24">
        <f t="shared" ref="D25" si="10">IF(B25=" ","",C25-B25)</f>
        <v>0</v>
      </c>
      <c r="E25" s="25" t="str">
        <f t="shared" ref="E25" si="11">IF(B25="","",IF(B25=0,"",IF(B25=" ","",(C25/B25)-1)))</f>
        <v/>
      </c>
      <c r="F25" s="127" t="b">
        <f>IF(B25="",IF(Aloitus_Start!$D$1="Suomi","Tieto puuttuu: "&amp;B$3,IF(Aloitus_Start!$D$1="Svenska","Information saknas: "&amp;B$3)),"")</f>
        <v>0</v>
      </c>
      <c r="G25" s="127" t="b">
        <f>IF(C25="",IF(Aloitus_Start!$D$1="Suomi","Tieto puuttuu: "&amp;C$3,IF(Aloitus_Start!$D$1="Svenska","Information saknas: "&amp;C$3)),"")</f>
        <v>0</v>
      </c>
      <c r="H25" s="16" t="str">
        <f>IF(Aloitus_Start!$D$1="Suomi",MID(A496,1,16),IF(Aloitus_Start!$D$1="Svenska",MID(A496,1,9),"Valitse kieli - Välj spåket"))</f>
        <v>Valitse kieli - Välj spåket</v>
      </c>
      <c r="I25" s="14">
        <f t="shared" ref="I25:J28" si="12">B496</f>
        <v>0</v>
      </c>
      <c r="J25" s="14">
        <f t="shared" si="12"/>
        <v>0</v>
      </c>
      <c r="K25" s="52">
        <f>J25-I25</f>
        <v>0</v>
      </c>
      <c r="L25" s="52" t="str">
        <f>IF(I25="","",IF(I25=0,"",(J25/I25)-1))</f>
        <v/>
      </c>
    </row>
    <row r="26" spans="1:12" x14ac:dyDescent="0.15">
      <c r="A26" s="7"/>
      <c r="B26" s="63"/>
      <c r="C26" s="64"/>
      <c r="D26" s="27">
        <f>C26-B26</f>
        <v>0</v>
      </c>
      <c r="E26" s="23" t="str">
        <f>IF(B26="","",IF(B26=0,"",(C26/B26)-1))</f>
        <v/>
      </c>
      <c r="F26" s="98" t="b">
        <f>IF(B26="",IF(Aloitus_Start!$D$1="Suomi","Tieto puuttuu: "&amp;B$3,IF(Aloitus_Start!$D$1="Svenska","Information saknas: "&amp;B$3)),"")</f>
        <v>0</v>
      </c>
      <c r="G26" s="98" t="b">
        <f>IF(C26="",IF(Aloitus_Start!$D$1="Suomi","Tieto puuttuu: "&amp;C$3,IF(Aloitus_Start!$D$1="Svenska","Information saknas: "&amp;C$3)),"")</f>
        <v>0</v>
      </c>
      <c r="H26" s="16" t="str">
        <f>IF(Aloitus_Start!$D$1="Suomi",MID(A497,1,17),IF(Aloitus_Start!$D$1="Svenska",MID(A497,1,12),"Valitse kieli - Välj spåket"))</f>
        <v>Valitse kieli - Välj spåket</v>
      </c>
      <c r="I26" s="14">
        <f t="shared" si="12"/>
        <v>0</v>
      </c>
      <c r="J26" s="14">
        <f t="shared" si="12"/>
        <v>0</v>
      </c>
      <c r="K26" s="89">
        <f>J26-I26</f>
        <v>0</v>
      </c>
      <c r="L26" s="90" t="str">
        <f>IF(I26="","",IF(I26=0,"",(J26/I26)-1))</f>
        <v/>
      </c>
    </row>
    <row r="27" spans="1:12" x14ac:dyDescent="0.15">
      <c r="A27" s="6"/>
      <c r="B27" s="59"/>
      <c r="C27" s="60"/>
      <c r="D27" s="24">
        <f t="shared" ref="D27:D28" si="13">IF(B27=" ","",C27-B27)</f>
        <v>0</v>
      </c>
      <c r="E27" s="25" t="str">
        <f t="shared" ref="E27:E28" si="14">IF(B27="","",IF(B27=0,"",IF(B27=" ","",(C27/B27)-1)))</f>
        <v/>
      </c>
      <c r="F27" s="127" t="b">
        <f>IF(B27="",IF(Aloitus_Start!$D$1="Suomi","Tieto puuttuu: "&amp;B$3,IF(Aloitus_Start!$D$1="Svenska","Information saknas: "&amp;B$3)),"")</f>
        <v>0</v>
      </c>
      <c r="G27" s="127" t="b">
        <f>IF(C27="",IF(Aloitus_Start!$D$1="Suomi","Tieto puuttuu: "&amp;C$3,IF(Aloitus_Start!$D$1="Svenska","Information saknas: "&amp;C$3)),"")</f>
        <v>0</v>
      </c>
      <c r="H27" s="16" t="str">
        <f>IF(Aloitus_Start!$D$1="Suomi",MID(A498,1,12),IF(Aloitus_Start!$D$1="Svenska",MID(A498,1,19),"Valitse kieli - Välj spåket"))</f>
        <v>Valitse kieli - Välj spåket</v>
      </c>
      <c r="I27" s="14">
        <f t="shared" si="12"/>
        <v>0</v>
      </c>
      <c r="J27" s="14">
        <f t="shared" si="12"/>
        <v>0</v>
      </c>
      <c r="K27" s="52">
        <f>J27-I27</f>
        <v>0</v>
      </c>
      <c r="L27" s="52" t="str">
        <f>IF(I27="","",IF(I27=0,"",(J27/I27)-1))</f>
        <v/>
      </c>
    </row>
    <row r="28" spans="1:12" x14ac:dyDescent="0.15">
      <c r="A28" s="9"/>
      <c r="B28" s="69"/>
      <c r="C28" s="70"/>
      <c r="D28" s="27">
        <f t="shared" si="13"/>
        <v>0</v>
      </c>
      <c r="E28" s="23" t="str">
        <f t="shared" si="14"/>
        <v/>
      </c>
      <c r="F28" s="130" t="b">
        <f>IF(B28="",IF(Aloitus_Start!$D$1="Suomi","Tieto puuttuu: "&amp;B$3,IF(Aloitus_Start!$D$1="Svenska","Information saknas: "&amp;B$3)),"")</f>
        <v>0</v>
      </c>
      <c r="G28" s="130" t="b">
        <f>IF(C28="",IF(Aloitus_Start!$D$1="Suomi","Tieto puuttuu: "&amp;C$3,IF(Aloitus_Start!$D$1="Svenska","Information saknas: "&amp;C$3)),"")</f>
        <v>0</v>
      </c>
      <c r="H28" s="16" t="str">
        <f>IF(Aloitus_Start!$D$1="Suomi",MID(A499,1,16),IF(Aloitus_Start!$D$1="Svenska",MID(A499,1,19),"Valitse kieli - Välj spåket"))</f>
        <v>Valitse kieli - Välj spåket</v>
      </c>
      <c r="I28" s="14">
        <f t="shared" si="12"/>
        <v>0</v>
      </c>
      <c r="J28" s="14">
        <f t="shared" si="12"/>
        <v>0</v>
      </c>
      <c r="K28" s="89">
        <f>J28-I28</f>
        <v>0</v>
      </c>
      <c r="L28" s="90" t="str">
        <f>IF(I28="","",IF(I28=0,"",(J28/I28)-1))</f>
        <v/>
      </c>
    </row>
    <row r="29" spans="1:12" x14ac:dyDescent="0.15">
      <c r="A29" s="5"/>
      <c r="B29" s="57"/>
      <c r="C29" s="58"/>
      <c r="D29" s="22"/>
      <c r="E29" s="34"/>
      <c r="F29" s="126"/>
      <c r="G29" s="126"/>
      <c r="H29" s="16" t="str">
        <f>IF(Aloitus_Start!$D$1="Suomi","Yhteensä",IF(Aloitus_Start!$D$1="Svenska","Sammanlagt","Valitse kieli - Välj spåket"))</f>
        <v>Valitse kieli - Välj spåket</v>
      </c>
      <c r="I29" s="14">
        <f>SUM(I25:I28)</f>
        <v>0</v>
      </c>
      <c r="J29" s="14">
        <f>SUM(J25:J28)</f>
        <v>0</v>
      </c>
      <c r="K29" s="89">
        <f>J29-I29</f>
        <v>0</v>
      </c>
      <c r="L29" s="90" t="str">
        <f>IF(I29="","",IF(I29=0,"",(J29/I29)-1))</f>
        <v/>
      </c>
    </row>
    <row r="30" spans="1:12" x14ac:dyDescent="0.15">
      <c r="A30" s="6"/>
      <c r="B30" s="59"/>
      <c r="C30" s="60"/>
      <c r="D30" s="24">
        <f t="shared" ref="D30:D34" si="15">IF(B30=" ","",C30-B30)</f>
        <v>0</v>
      </c>
      <c r="E30" s="25" t="str">
        <f t="shared" ref="E30:E34" si="16">IF(B30="","",IF(B30=0,"",IF(B30=" ","",(C30/B30)-1)))</f>
        <v/>
      </c>
      <c r="F30" s="127" t="b">
        <f>IF(B30="",IF(Aloitus_Start!$D$1="Suomi","Tieto puuttuu: "&amp;B$3,IF(Aloitus_Start!$D$1="Svenska","Information saknas: "&amp;B$3)),"")</f>
        <v>0</v>
      </c>
      <c r="G30" s="127" t="b">
        <f>IF(C30="",IF(Aloitus_Start!$D$1="Suomi","Tieto puuttuu: "&amp;C$3,IF(Aloitus_Start!$D$1="Svenska","Information saknas: "&amp;C$3)),"")</f>
        <v>0</v>
      </c>
      <c r="I30" s="14"/>
      <c r="J30" s="14"/>
      <c r="K30" s="52"/>
      <c r="L30" s="52"/>
    </row>
    <row r="31" spans="1:12" x14ac:dyDescent="0.15">
      <c r="A31" s="6"/>
      <c r="B31" s="59"/>
      <c r="C31" s="60"/>
      <c r="D31" s="24">
        <f t="shared" si="15"/>
        <v>0</v>
      </c>
      <c r="E31" s="25" t="str">
        <f t="shared" si="16"/>
        <v/>
      </c>
      <c r="F31" s="127" t="b">
        <f>IF(B31="",IF(Aloitus_Start!$D$1="Suomi","Tieto puuttuu: "&amp;B$3,IF(Aloitus_Start!$D$1="Svenska","Information saknas: "&amp;B$3)),"")</f>
        <v>0</v>
      </c>
      <c r="G31" s="127" t="b">
        <f>IF(C31="",IF(Aloitus_Start!$D$1="Suomi","Tieto puuttuu: "&amp;C$3,IF(Aloitus_Start!$D$1="Svenska","Information saknas: "&amp;C$3)),"")</f>
        <v>0</v>
      </c>
      <c r="H31" s="13" t="str">
        <f>IF(Aloitus_Start!$D$1="Suomi",MID(A533,5,18),IF(Aloitus_Start!$D$1="Svenska",MID(A533,5,25),"Valitse kieli - Välj spåket"))</f>
        <v>Valitse kieli - Välj spåket</v>
      </c>
      <c r="I31" s="14">
        <f>B$3</f>
        <v>0</v>
      </c>
      <c r="J31" s="14">
        <f>C$3</f>
        <v>0</v>
      </c>
      <c r="K31" s="52" t="str">
        <f>IF(Aloitus_Start!$D$1="Suomi","Muutos",IF(Aloitus_Start!$D$1="Svenska","Förändring","Valitse kieli - Välj spåket"))</f>
        <v>Valitse kieli - Välj spåket</v>
      </c>
      <c r="L31" s="52" t="str">
        <f>IF(Aloitus_Start!$D$1="Suomi","Muutos%",IF(Aloitus_Start!$D$1="Svenska","Förändr%","Valitse kieli - Välj spåket"))</f>
        <v>Valitse kieli - Välj spåket</v>
      </c>
    </row>
    <row r="32" spans="1:12" x14ac:dyDescent="0.15">
      <c r="A32" s="9"/>
      <c r="B32" s="69"/>
      <c r="C32" s="70"/>
      <c r="D32" s="27">
        <f t="shared" si="15"/>
        <v>0</v>
      </c>
      <c r="E32" s="23" t="str">
        <f t="shared" si="16"/>
        <v/>
      </c>
      <c r="F32" s="130" t="b">
        <f>IF(B32="",IF(Aloitus_Start!$D$1="Suomi","Tieto puuttuu: "&amp;B$3,IF(Aloitus_Start!$D$1="Svenska","Information saknas: "&amp;B$3)),"")</f>
        <v>0</v>
      </c>
      <c r="G32" s="130" t="b">
        <f>IF(C32="",IF(Aloitus_Start!$D$1="Suomi","Tieto puuttuu: "&amp;C$3,IF(Aloitus_Start!$D$1="Svenska","Information saknas: "&amp;C$3)),"")</f>
        <v>0</v>
      </c>
      <c r="H32" s="16" t="str">
        <f>IF(Aloitus_Start!$D$1="Suomi","Kehysorganisaatio",IF(Aloitus_Start!$D$1="Svenska","Ramorganisation","Valitse kieli - Välj spåket"))</f>
        <v>Valitse kieli - Välj spåket</v>
      </c>
      <c r="I32" s="14">
        <f>B535</f>
        <v>0</v>
      </c>
      <c r="J32" s="14">
        <f>C535</f>
        <v>0</v>
      </c>
      <c r="K32" s="89">
        <f t="shared" ref="K32:K38" si="17">J32-I32</f>
        <v>0</v>
      </c>
      <c r="L32" s="90" t="str">
        <f t="shared" ref="L32:L38" si="18">IF(I32="","",IF(I32=0,"",(J32/I32)-1))</f>
        <v/>
      </c>
    </row>
    <row r="33" spans="1:28" x14ac:dyDescent="0.15">
      <c r="A33" s="5"/>
      <c r="B33" s="57"/>
      <c r="C33" s="58"/>
      <c r="D33" s="24">
        <f t="shared" si="15"/>
        <v>0</v>
      </c>
      <c r="E33" s="23" t="str">
        <f t="shared" si="16"/>
        <v/>
      </c>
      <c r="F33" s="126" t="b">
        <f>IF(B33="",IF(Aloitus_Start!$D$1="Suomi","Tieto puuttuu: "&amp;B$3,IF(Aloitus_Start!$D$1="Svenska","Information saknas: "&amp;B$3)),"")</f>
        <v>0</v>
      </c>
      <c r="G33" s="126" t="b">
        <f>IF(C33="",IF(Aloitus_Start!$D$1="Suomi","Tieto puuttuu: "&amp;C$3,IF(Aloitus_Start!$D$1="Svenska","Information saknas: "&amp;C$3)),"")</f>
        <v>0</v>
      </c>
      <c r="H33" s="16" t="str">
        <f>IF(Aloitus_Start!$D$1="Suomi",MID(A539,9,12),IF(Aloitus_Start!$D$1="Svenska",MID(A539,9,15),"Valitse kieli - Välj spåket"))</f>
        <v>Valitse kieli - Välj spåket</v>
      </c>
      <c r="I33" s="14">
        <f>B539</f>
        <v>0</v>
      </c>
      <c r="J33" s="14">
        <f>C539</f>
        <v>0</v>
      </c>
      <c r="K33" s="89">
        <f t="shared" si="17"/>
        <v>0</v>
      </c>
      <c r="L33" s="90" t="str">
        <f t="shared" si="18"/>
        <v/>
      </c>
    </row>
    <row r="34" spans="1:28" x14ac:dyDescent="0.15">
      <c r="A34" s="9"/>
      <c r="B34" s="69"/>
      <c r="C34" s="70"/>
      <c r="D34" s="27">
        <f t="shared" si="15"/>
        <v>0</v>
      </c>
      <c r="E34" s="23" t="str">
        <f t="shared" si="16"/>
        <v/>
      </c>
      <c r="F34" s="130" t="b">
        <f>IF(B34="",IF(Aloitus_Start!$D$1="Suomi","Tieto puuttuu: "&amp;B$3,IF(Aloitus_Start!$D$1="Svenska","Information saknas: "&amp;B$3)),"")</f>
        <v>0</v>
      </c>
      <c r="G34" s="130" t="b">
        <f>IF(C34="",IF(Aloitus_Start!$D$1="Suomi","Tieto puuttuu: "&amp;C$3,IF(Aloitus_Start!$D$1="Svenska","Information saknas: "&amp;C$3)),"")</f>
        <v>0</v>
      </c>
      <c r="H34" s="16" t="str">
        <f>IF(Aloitus_Start!$D$1="Suomi",MID(A541,9,10),IF(Aloitus_Start!$D$1="Svenska",MID(A541,9,6),"Valitse kieli - Välj spåket"))</f>
        <v>Valitse kieli - Välj spåket</v>
      </c>
      <c r="I34" s="14">
        <f t="shared" ref="I34:J37" si="19">B541</f>
        <v>0</v>
      </c>
      <c r="J34" s="14">
        <f t="shared" si="19"/>
        <v>0</v>
      </c>
      <c r="K34" s="89">
        <f t="shared" si="17"/>
        <v>0</v>
      </c>
      <c r="L34" s="90" t="str">
        <f t="shared" si="18"/>
        <v/>
      </c>
    </row>
    <row r="35" spans="1:28" x14ac:dyDescent="0.15">
      <c r="A35" s="5"/>
      <c r="B35" s="57"/>
      <c r="C35" s="58"/>
      <c r="D35" s="22">
        <f t="shared" ref="D35:D36" si="20">C35-B35</f>
        <v>0</v>
      </c>
      <c r="E35" s="23" t="str">
        <f t="shared" ref="E35:E36" si="21">IF(B35="","",IF(B35=0,"",(C35/B35)-1))</f>
        <v/>
      </c>
      <c r="F35" s="126" t="b">
        <f>IF(B35="",IF(Aloitus_Start!$D$1="Suomi","Tieto puuttuu: "&amp;B$3,IF(Aloitus_Start!$D$1="Svenska","Information saknas: "&amp;B$3)),"")</f>
        <v>0</v>
      </c>
      <c r="G35" s="126" t="b">
        <f>IF(C35="",IF(Aloitus_Start!$D$1="Suomi","Tieto puuttuu: "&amp;C$3,IF(Aloitus_Start!$D$1="Svenska","Information saknas: "&amp;C$3)),"")</f>
        <v>0</v>
      </c>
      <c r="H35" s="16" t="str">
        <f>IF(Aloitus_Start!$D$1="Suomi",MID(A542,9,26),IF(Aloitus_Start!$D$1="Svenska",MID(A542,27,23),"Valitse kieli - Välj spåket"))</f>
        <v>Valitse kieli - Välj spåket</v>
      </c>
      <c r="I35" s="14">
        <f t="shared" si="19"/>
        <v>0</v>
      </c>
      <c r="J35" s="14">
        <f t="shared" si="19"/>
        <v>0</v>
      </c>
      <c r="K35" s="89">
        <f t="shared" si="17"/>
        <v>0</v>
      </c>
      <c r="L35" s="90" t="str">
        <f t="shared" si="18"/>
        <v/>
      </c>
    </row>
    <row r="36" spans="1:28" x14ac:dyDescent="0.15">
      <c r="A36" s="5"/>
      <c r="B36" s="57"/>
      <c r="C36" s="58"/>
      <c r="D36" s="22">
        <f t="shared" si="20"/>
        <v>0</v>
      </c>
      <c r="E36" s="23" t="str">
        <f t="shared" si="21"/>
        <v/>
      </c>
      <c r="F36" s="126" t="b">
        <f>IF(B36="",IF(Aloitus_Start!$D$1="Suomi","Tieto puuttuu: "&amp;B$3,IF(Aloitus_Start!$D$1="Svenska","Information saknas: "&amp;B$3)),"")</f>
        <v>0</v>
      </c>
      <c r="G36" s="126" t="b">
        <f>IF(C36="",IF(Aloitus_Start!$D$1="Suomi","Tieto puuttuu: "&amp;C$3,IF(Aloitus_Start!$D$1="Svenska","Information saknas: "&amp;C$3)),"")</f>
        <v>0</v>
      </c>
      <c r="H36" s="16" t="str">
        <f>IF(Aloitus_Start!$D$1="Suomi",MID(A543,9,25),IF(Aloitus_Start!$D$1="Svenska",MID(A543,9,13),"Valitse kieli - Välj spåket"))</f>
        <v>Valitse kieli - Välj spåket</v>
      </c>
      <c r="I36" s="14">
        <f t="shared" si="19"/>
        <v>0</v>
      </c>
      <c r="J36" s="14">
        <f t="shared" si="19"/>
        <v>0</v>
      </c>
      <c r="K36" s="89">
        <f t="shared" si="17"/>
        <v>0</v>
      </c>
      <c r="L36" s="90" t="str">
        <f t="shared" si="18"/>
        <v/>
      </c>
    </row>
    <row r="37" spans="1:28" x14ac:dyDescent="0.15">
      <c r="A37" s="4"/>
      <c r="B37" s="61"/>
      <c r="C37" s="62"/>
      <c r="D37" s="129" t="str">
        <f>IF(Aloitus_Start!$D$1="Suomi","Muutos",IF(Aloitus_Start!$D$1="Svenska","Förändring","Valitse kieli - Välj spåket"))</f>
        <v>Valitse kieli - Välj spåket</v>
      </c>
      <c r="E37" s="129" t="str">
        <f>IF(Aloitus_Start!$D$1="Suomi","Muutos%",IF(Aloitus_Start!$D$1="Svenska","Förändr%","Valitse kieli - Välj spåket"))</f>
        <v>Valitse kieli - Välj spåket</v>
      </c>
      <c r="F37" s="125"/>
      <c r="G37" s="125"/>
      <c r="H37" s="16" t="str">
        <f>IF(Aloitus_Start!$D$1="Suomi",MID(A544,9,12),IF(Aloitus_Start!$D$1="Svenska",MID(A544,9,5),"Valitse kieli - Välj spåket"))</f>
        <v>Valitse kieli - Välj spåket</v>
      </c>
      <c r="I37" s="14">
        <f t="shared" si="19"/>
        <v>0</v>
      </c>
      <c r="J37" s="14">
        <f t="shared" si="19"/>
        <v>0</v>
      </c>
      <c r="K37" s="89">
        <f t="shared" si="17"/>
        <v>0</v>
      </c>
      <c r="L37" s="90" t="str">
        <f t="shared" si="18"/>
        <v/>
      </c>
    </row>
    <row r="38" spans="1:28" x14ac:dyDescent="0.15">
      <c r="A38" s="5"/>
      <c r="B38" s="57"/>
      <c r="C38" s="58"/>
      <c r="D38" s="22">
        <f t="shared" ref="D38" si="22">IF(B38=" ","",C38-B38)</f>
        <v>0</v>
      </c>
      <c r="E38" s="23" t="str">
        <f t="shared" ref="E38" si="23">IF(B38="","",IF(B38=0,"",IF(B38=" ","",(C38/B38)-1)))</f>
        <v/>
      </c>
      <c r="F38" s="126" t="b">
        <f>IF(B38="",IF(Aloitus_Start!$D$1="Suomi","Tieto puuttuu: "&amp;B$3,IF(Aloitus_Start!$D$1="Svenska","Information saknas: "&amp;B$3)),"")</f>
        <v>0</v>
      </c>
      <c r="G38" s="126" t="b">
        <f>IF(C38="",IF(Aloitus_Start!$D$1="Suomi","Tieto puuttuu: "&amp;C$3,IF(Aloitus_Start!$D$1="Svenska","Information saknas: "&amp;C$3)),"")</f>
        <v>0</v>
      </c>
      <c r="H38" s="16" t="str">
        <f>IF(Aloitus_Start!$D$1="Suomi","Yhteensä",IF(Aloitus_Start!$D$1="Svenska","Sammanlagt","Valitse kieli - Välj spåket"))</f>
        <v>Valitse kieli - Välj spåket</v>
      </c>
      <c r="I38" s="14">
        <f>SUM(I32:I37)</f>
        <v>0</v>
      </c>
      <c r="J38" s="14">
        <f>SUM(J32:J37)</f>
        <v>0</v>
      </c>
      <c r="K38" s="89">
        <f t="shared" si="17"/>
        <v>0</v>
      </c>
      <c r="L38" s="90" t="str">
        <f t="shared" si="18"/>
        <v/>
      </c>
    </row>
    <row r="39" spans="1:28" x14ac:dyDescent="0.15">
      <c r="A39" s="5"/>
      <c r="B39" s="57"/>
      <c r="C39" s="58"/>
      <c r="D39" s="22"/>
      <c r="E39" s="34"/>
      <c r="F39" s="126"/>
      <c r="G39" s="126"/>
      <c r="I39" s="14"/>
      <c r="J39" s="14"/>
      <c r="K39" s="52"/>
      <c r="L39" s="91"/>
    </row>
    <row r="40" spans="1:28" x14ac:dyDescent="0.15">
      <c r="A40" s="6"/>
      <c r="B40" s="59"/>
      <c r="C40" s="60"/>
      <c r="D40" s="24">
        <f t="shared" ref="D40:D41" si="24">IF(B40=" ","",C40-B40)</f>
        <v>0</v>
      </c>
      <c r="E40" s="25" t="str">
        <f t="shared" ref="E40:E41" si="25">IF(B40="","",IF(B40=0,"",IF(B40=" ","",(C40/B40)-1)))</f>
        <v/>
      </c>
      <c r="F40" s="127" t="b">
        <f>IF(B40="",IF(Aloitus_Start!$D$1="Suomi","Tieto puuttuu: "&amp;B$3,IF(Aloitus_Start!$D$1="Svenska","Information saknas: "&amp;B$3)),"")</f>
        <v>0</v>
      </c>
      <c r="G40" s="127" t="b">
        <f>IF(C40="",IF(Aloitus_Start!$D$1="Suomi","Tieto puuttuu: "&amp;C$3,IF(Aloitus_Start!$D$1="Svenska","Information saknas: "&amp;C$3)),"")</f>
        <v>0</v>
      </c>
      <c r="H40" s="13" t="str">
        <f>IF(Aloitus_Start!$D$1="Suomi",MID(A533,5,18),IF(Aloitus_Start!$D$1="Svenska",MID(A533,5,25),"Valitse kieli - Välj spåket"))</f>
        <v>Valitse kieli - Välj spåket</v>
      </c>
      <c r="I40" s="14">
        <f>B$3</f>
        <v>0</v>
      </c>
      <c r="J40" s="14">
        <f>C$3</f>
        <v>0</v>
      </c>
      <c r="K40" s="52" t="str">
        <f>IF(Aloitus_Start!$D$1="Suomi","Muutos",IF(Aloitus_Start!$D$1="Svenska","Förändring","Valitse kieli - Välj spåket"))</f>
        <v>Valitse kieli - Välj spåket</v>
      </c>
      <c r="L40" s="52" t="str">
        <f>IF(Aloitus_Start!$D$1="Suomi","Muutos%",IF(Aloitus_Start!$D$1="Svenska","Förändr%","Valitse kieli - Välj spåket"))</f>
        <v>Valitse kieli - Välj spåket</v>
      </c>
    </row>
    <row r="41" spans="1:28" x14ac:dyDescent="0.15">
      <c r="A41" s="6"/>
      <c r="B41" s="59"/>
      <c r="C41" s="60"/>
      <c r="D41" s="24">
        <f t="shared" si="24"/>
        <v>0</v>
      </c>
      <c r="E41" s="25" t="str">
        <f t="shared" si="25"/>
        <v/>
      </c>
      <c r="F41" s="127" t="b">
        <f>IF(B41="",IF(Aloitus_Start!$D$1="Suomi","Tieto puuttuu: "&amp;B$3,IF(Aloitus_Start!$D$1="Svenska","Information saknas: "&amp;B$3)),"")</f>
        <v>0</v>
      </c>
      <c r="G41" s="127" t="b">
        <f>IF(C41="",IF(Aloitus_Start!$D$1="Suomi","Tieto puuttuu: "&amp;C$3,IF(Aloitus_Start!$D$1="Svenska","Information saknas: "&amp;C$3)),"")</f>
        <v>0</v>
      </c>
      <c r="H41" s="16" t="str">
        <f>IF(Aloitus_Start!$D$1="Suomi","Julkinen (ilman hankkeita)",IF(Aloitus_Start!$D$1="Svenska","Offentlig (utan projekter)","Valitse kieli - Välj spåket"))</f>
        <v>Valitse kieli - Välj spåket</v>
      </c>
      <c r="I41" s="14">
        <f>B535-B538+B539-B540</f>
        <v>0</v>
      </c>
      <c r="J41" s="14">
        <f>C535-C538+C539-C540</f>
        <v>0</v>
      </c>
      <c r="K41" s="52">
        <f t="shared" ref="K41:K46" si="26">J41-I41</f>
        <v>0</v>
      </c>
      <c r="L41" s="52" t="str">
        <f t="shared" ref="L41:L46" si="27">IF(I41="","",IF(I41=0,"",(J41/I41)-1))</f>
        <v/>
      </c>
    </row>
    <row r="42" spans="1:28" x14ac:dyDescent="0.15">
      <c r="A42" s="9"/>
      <c r="B42" s="69"/>
      <c r="C42" s="70"/>
      <c r="D42" s="27">
        <f t="shared" ref="D42" si="28">IF(B42=" ","",C42-B42)</f>
        <v>0</v>
      </c>
      <c r="E42" s="23" t="str">
        <f t="shared" ref="E42" si="29">IF(B42="","",IF(B42=0,"",IF(B42=" ","",(C42/B42)-1)))</f>
        <v/>
      </c>
      <c r="F42" s="130" t="b">
        <f>IF(B42="",IF(Aloitus_Start!$D$1="Suomi","Tieto puuttuu: "&amp;B$3,IF(Aloitus_Start!$D$1="Svenska","Information saknas: "&amp;B$3)),"")</f>
        <v>0</v>
      </c>
      <c r="G42" s="130" t="b">
        <f>IF(C42="",IF(Aloitus_Start!$D$1="Suomi","Tieto puuttuu: "&amp;C$3,IF(Aloitus_Start!$D$1="Svenska","Information saknas: "&amp;C$3)),"")</f>
        <v>0</v>
      </c>
      <c r="H42" s="16" t="str">
        <f>IF(Aloitus_Start!$D$1="Suomi","Hanke- ja projektirah",IF(Aloitus_Start!$D$1="Svenska","Projektfinanciering","Valitse kieli - Välj spåket"))</f>
        <v>Valitse kieli - Välj spåket</v>
      </c>
      <c r="I42" s="14">
        <f>B538+B540+B543</f>
        <v>0</v>
      </c>
      <c r="J42" s="14">
        <f>C538+C540+C543</f>
        <v>0</v>
      </c>
      <c r="K42" s="89">
        <f t="shared" si="26"/>
        <v>0</v>
      </c>
      <c r="L42" s="90" t="str">
        <f t="shared" si="27"/>
        <v/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15">
      <c r="A43" s="5"/>
      <c r="B43" s="57"/>
      <c r="C43" s="58"/>
      <c r="D43" s="22">
        <f t="shared" ref="D43:D44" si="30">IF(B43=" ","",C43-B43)</f>
        <v>0</v>
      </c>
      <c r="E43" s="23" t="str">
        <f t="shared" ref="E43:E44" si="31">IF(B43="","",IF(B43=0,"",IF(B43=" ","",(C43/B43)-1)))</f>
        <v/>
      </c>
      <c r="F43" s="126" t="b">
        <f>IF(B43="",IF(Aloitus_Start!$D$1="Suomi","Tieto puuttuu: "&amp;B$3,IF(Aloitus_Start!$D$1="Svenska","Information saknas: "&amp;B$3)),"")</f>
        <v>0</v>
      </c>
      <c r="G43" s="126" t="b">
        <f>IF(C43="",IF(Aloitus_Start!$D$1="Suomi","Tieto puuttuu: "&amp;C$3,IF(Aloitus_Start!$D$1="Svenska","Information saknas: "&amp;C$3)),"")</f>
        <v>0</v>
      </c>
      <c r="H43" s="16" t="str">
        <f>IF(Aloitus_Start!$D$1="Suomi",MID(A541,9,19),IF(Aloitus_Start!$D$1="Svenska",MID(A541,9,6),"Valitse kieli - Välj spåket"))</f>
        <v>Valitse kieli - Välj spåket</v>
      </c>
      <c r="I43" s="14">
        <f>B541</f>
        <v>0</v>
      </c>
      <c r="J43" s="14">
        <f>C541</f>
        <v>0</v>
      </c>
      <c r="K43" s="52">
        <f t="shared" si="26"/>
        <v>0</v>
      </c>
      <c r="L43" s="91" t="str">
        <f t="shared" si="27"/>
        <v/>
      </c>
    </row>
    <row r="44" spans="1:28" x14ac:dyDescent="0.15">
      <c r="A44" s="9"/>
      <c r="B44" s="69"/>
      <c r="C44" s="70"/>
      <c r="D44" s="27">
        <f t="shared" si="30"/>
        <v>0</v>
      </c>
      <c r="E44" s="23" t="str">
        <f t="shared" si="31"/>
        <v/>
      </c>
      <c r="F44" s="130" t="b">
        <f>IF(B44="",IF(Aloitus_Start!$D$1="Suomi","Tieto puuttuu: "&amp;B$3,IF(Aloitus_Start!$D$1="Svenska","Information saknas: "&amp;B$3)),"")</f>
        <v>0</v>
      </c>
      <c r="G44" s="130" t="b">
        <f>IF(C44="",IF(Aloitus_Start!$D$1="Suomi","Tieto puuttuu: "&amp;C$3,IF(Aloitus_Start!$D$1="Svenska","Information saknas: "&amp;C$3)),"")</f>
        <v>0</v>
      </c>
      <c r="H44" s="16" t="str">
        <f>IF(Aloitus_Start!$D$1="Suomi",MID(A542,9,26),IF(Aloitus_Start!$D$1="Svenska",MID(A542,27,23),"Valitse kieli - Välj spåket"))</f>
        <v>Valitse kieli - Välj spåket</v>
      </c>
      <c r="I44" s="14">
        <f>B542</f>
        <v>0</v>
      </c>
      <c r="J44" s="14">
        <f>C542</f>
        <v>0</v>
      </c>
      <c r="K44" s="89">
        <f t="shared" si="26"/>
        <v>0</v>
      </c>
      <c r="L44" s="90" t="str">
        <f t="shared" si="27"/>
        <v/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x14ac:dyDescent="0.15">
      <c r="A45" s="4"/>
      <c r="B45" s="61"/>
      <c r="C45" s="62"/>
      <c r="D45" s="129" t="str">
        <f>IF(Aloitus_Start!$D$1="Suomi","Muutos",IF(Aloitus_Start!$D$1="Svenska","Förändring","Valitse kieli - Välj spåket"))</f>
        <v>Valitse kieli - Välj spåket</v>
      </c>
      <c r="E45" s="129" t="str">
        <f>IF(Aloitus_Start!$D$1="Suomi","Muutos%",IF(Aloitus_Start!$D$1="Svenska","Förändr%","Valitse kieli - Välj spåket"))</f>
        <v>Valitse kieli - Välj spåket</v>
      </c>
      <c r="F45" s="125"/>
      <c r="G45" s="125"/>
      <c r="H45" s="16" t="str">
        <f>IF(Aloitus_Start!$D$1="Suomi",MID(A544,9,12),IF(Aloitus_Start!$D$1="Svenska",MID(A544,9,5),"Valitse kieli - Välj spåket"))</f>
        <v>Valitse kieli - Välj spåket</v>
      </c>
      <c r="I45" s="14">
        <f>B544</f>
        <v>0</v>
      </c>
      <c r="J45" s="14">
        <f>C544</f>
        <v>0</v>
      </c>
      <c r="K45" s="89">
        <f t="shared" si="26"/>
        <v>0</v>
      </c>
      <c r="L45" s="90" t="str">
        <f t="shared" si="27"/>
        <v/>
      </c>
    </row>
    <row r="46" spans="1:28" x14ac:dyDescent="0.15">
      <c r="A46" s="5"/>
      <c r="B46" s="57"/>
      <c r="C46" s="58"/>
      <c r="D46" s="22">
        <f t="shared" ref="D46" si="32">IF(B46=" ","",C46-B46)</f>
        <v>0</v>
      </c>
      <c r="E46" s="23" t="str">
        <f t="shared" ref="E46" si="33">IF(B46="","",IF(B46=0,"",IF(B46=" ","",(C46/B46)-1)))</f>
        <v/>
      </c>
      <c r="F46" s="126" t="b">
        <f>IF(B46="",IF(Aloitus_Start!$D$1="Suomi","Tieto puuttuu: "&amp;B$3,IF(Aloitus_Start!$D$1="Svenska","Information saknas: "&amp;B$3)),"")</f>
        <v>0</v>
      </c>
      <c r="G46" s="126" t="b">
        <f>IF(C46="",IF(Aloitus_Start!$D$1="Suomi","Tieto puuttuu: "&amp;C$3,IF(Aloitus_Start!$D$1="Svenska","Information saknas: "&amp;C$3)),"")</f>
        <v>0</v>
      </c>
      <c r="H46" s="16" t="str">
        <f>IF(Aloitus_Start!$D$1="Suomi","Yhteensä",IF(Aloitus_Start!$D$1="Svenska","Sammanlagt","Valitse kieli - Välj spåket"))</f>
        <v>Valitse kieli - Välj spåket</v>
      </c>
      <c r="I46" s="14">
        <f>SUM(I41:I45)</f>
        <v>0</v>
      </c>
      <c r="J46" s="14">
        <f>SUM(J41:J45)</f>
        <v>0</v>
      </c>
      <c r="K46" s="89">
        <f t="shared" si="26"/>
        <v>0</v>
      </c>
      <c r="L46" s="90" t="str">
        <f t="shared" si="27"/>
        <v/>
      </c>
    </row>
    <row r="47" spans="1:28" x14ac:dyDescent="0.15">
      <c r="A47" s="5"/>
      <c r="B47" s="57"/>
      <c r="C47" s="58"/>
      <c r="D47" s="22"/>
      <c r="E47" s="23" t="str">
        <f t="shared" ref="E47" si="34">IF(B47="","",IF(B47=0,"",(C47/B47)-1))</f>
        <v/>
      </c>
      <c r="F47" s="126"/>
      <c r="G47" s="126"/>
      <c r="I47" s="14"/>
      <c r="J47" s="14"/>
      <c r="K47" s="52"/>
      <c r="L47" s="91"/>
    </row>
    <row r="48" spans="1:28" x14ac:dyDescent="0.15">
      <c r="A48" s="6"/>
      <c r="B48" s="59"/>
      <c r="C48" s="60"/>
      <c r="D48" s="24">
        <f t="shared" ref="D48:D53" si="35">IF(B48=" ","",C48-B48)</f>
        <v>0</v>
      </c>
      <c r="E48" s="25" t="str">
        <f t="shared" ref="E48:E52" si="36">IF(B48="","",IF(B48=0,"",IF(B48=" ","",(C48/B48)-1)))</f>
        <v/>
      </c>
      <c r="F48" s="127" t="b">
        <f>IF(B48="",IF(Aloitus_Start!$D$1="Suomi","Tieto puuttuu: "&amp;B$3,IF(Aloitus_Start!$D$1="Svenska","Information saknas: "&amp;B$3)),"")</f>
        <v>0</v>
      </c>
      <c r="G48" s="127" t="b">
        <f>IF(C48="",IF(Aloitus_Start!$D$1="Suomi","Tieto puuttuu: "&amp;C$3,IF(Aloitus_Start!$D$1="Svenska","Information saknas: "&amp;C$3)),"")</f>
        <v>0</v>
      </c>
      <c r="H48" s="13" t="str">
        <f>IF(Aloitus_Start!$D$1="Suomi","Hanke- ja projektirahoituksen jakautuminen",IF(Aloitus_Start!$D$1="Svenska","Fördelningen av projektfinansiering","Valitse kieli - Välj spåket"))</f>
        <v>Valitse kieli - Välj spåket</v>
      </c>
      <c r="I48" s="14">
        <f>B$3</f>
        <v>0</v>
      </c>
      <c r="J48" s="14">
        <f>C$3</f>
        <v>0</v>
      </c>
      <c r="K48" s="52" t="str">
        <f>IF(Aloitus_Start!$D$1="Suomi","Muutos",IF(Aloitus_Start!$D$1="Svenska","Förändring","Valitse kieli - Välj spåket"))</f>
        <v>Valitse kieli - Välj spåket</v>
      </c>
      <c r="L48" s="52" t="str">
        <f>IF(Aloitus_Start!$D$1="Suomi","Muutos%",IF(Aloitus_Start!$D$1="Svenska","Förändr%","Valitse kieli - Välj spåket"))</f>
        <v>Valitse kieli - Välj spåket</v>
      </c>
    </row>
    <row r="49" spans="1:12" x14ac:dyDescent="0.15">
      <c r="A49" s="6"/>
      <c r="B49" s="59"/>
      <c r="C49" s="60"/>
      <c r="D49" s="24">
        <f t="shared" si="35"/>
        <v>0</v>
      </c>
      <c r="E49" s="25" t="str">
        <f t="shared" si="36"/>
        <v/>
      </c>
      <c r="F49" s="127" t="b">
        <f>IF(B49="",IF(Aloitus_Start!$D$1="Suomi","Tieto puuttuu: "&amp;B$3,IF(Aloitus_Start!$D$1="Svenska","Information saknas: "&amp;B$3)),"")</f>
        <v>0</v>
      </c>
      <c r="G49" s="127" t="b">
        <f>IF(C49="",IF(Aloitus_Start!$D$1="Suomi","Tieto puuttuu: "&amp;C$3,IF(Aloitus_Start!$D$1="Svenska","Information saknas: "&amp;C$3)),"")</f>
        <v>0</v>
      </c>
      <c r="H49" s="16" t="str">
        <f>IF(Aloitus_Start!$D$1="Suomi","Kehysorganisaatio",IF(Aloitus_Start!$D$1="Svenska","Ramorganisation","Valitse kieli - Välj spåket"))</f>
        <v>Valitse kieli - Välj spåket</v>
      </c>
      <c r="I49" s="14">
        <f>B538</f>
        <v>0</v>
      </c>
      <c r="J49" s="14">
        <f>C538</f>
        <v>0</v>
      </c>
      <c r="K49" s="89">
        <f>J49-I49</f>
        <v>0</v>
      </c>
      <c r="L49" s="90" t="str">
        <f>IF(I49="","",IF(I49=0,"",(J49/I49)-1))</f>
        <v/>
      </c>
    </row>
    <row r="50" spans="1:12" x14ac:dyDescent="0.15">
      <c r="A50" s="9"/>
      <c r="B50" s="69"/>
      <c r="C50" s="70"/>
      <c r="D50" s="27">
        <f t="shared" si="35"/>
        <v>0</v>
      </c>
      <c r="E50" s="23" t="str">
        <f t="shared" si="36"/>
        <v/>
      </c>
      <c r="F50" s="130" t="b">
        <f>IF(B50="",IF(Aloitus_Start!$D$1="Suomi","Tieto puuttuu: "&amp;B$3,IF(Aloitus_Start!$D$1="Svenska","Information saknas: "&amp;B$3)),"")</f>
        <v>0</v>
      </c>
      <c r="G50" s="130" t="b">
        <f>IF(C50="",IF(Aloitus_Start!$D$1="Suomi","Tieto puuttuu: "&amp;C$3,IF(Aloitus_Start!$D$1="Svenska","Information saknas: "&amp;C$3)),"")</f>
        <v>0</v>
      </c>
      <c r="H50" s="16" t="str">
        <f>IF(Aloitus_Start!$D$1="Suomi",MID(A539,9,12),IF(Aloitus_Start!$D$1="Svenska",MID(A539,9,15),"Valitse kieli - Välj spåket"))</f>
        <v>Valitse kieli - Välj spåket</v>
      </c>
      <c r="I50" s="14">
        <f>B540</f>
        <v>0</v>
      </c>
      <c r="J50" s="14">
        <f>C540</f>
        <v>0</v>
      </c>
      <c r="K50" s="89">
        <f>J50-I50</f>
        <v>0</v>
      </c>
      <c r="L50" s="90" t="str">
        <f>IF(I50="","",IF(I50=0,"",(J50/I50)-1))</f>
        <v/>
      </c>
    </row>
    <row r="51" spans="1:12" x14ac:dyDescent="0.15">
      <c r="A51" s="5"/>
      <c r="B51" s="57"/>
      <c r="C51" s="58"/>
      <c r="D51" s="22">
        <f t="shared" si="35"/>
        <v>0</v>
      </c>
      <c r="E51" s="23" t="str">
        <f t="shared" si="36"/>
        <v/>
      </c>
      <c r="F51" s="126" t="b">
        <f>IF(B51="",IF(Aloitus_Start!$D$1="Suomi","Tieto puuttuu: "&amp;B$3,IF(Aloitus_Start!$D$1="Svenska","Information saknas: "&amp;B$3)),"")</f>
        <v>0</v>
      </c>
      <c r="G51" s="126" t="b">
        <f>IF(C51="",IF(Aloitus_Start!$D$1="Suomi","Tieto puuttuu: "&amp;C$3,IF(Aloitus_Start!$D$1="Svenska","Information saknas: "&amp;C$3)),"")</f>
        <v>0</v>
      </c>
      <c r="H51" s="16" t="str">
        <f>IF(Aloitus_Start!$D$1="Suomi",MID(A543,9,25),IF(Aloitus_Start!$D$1="Svenska",MID(A543,9,13),"Valitse kieli - Välj spåket"))</f>
        <v>Valitse kieli - Välj spåket</v>
      </c>
      <c r="I51" s="14">
        <f>B543</f>
        <v>0</v>
      </c>
      <c r="J51" s="14">
        <f>C543</f>
        <v>0</v>
      </c>
      <c r="K51" s="89">
        <f>J51-I51</f>
        <v>0</v>
      </c>
      <c r="L51" s="90" t="str">
        <f>IF(I51="","",IF(I51=0,"",(J51/I51)-1))</f>
        <v/>
      </c>
    </row>
    <row r="52" spans="1:12" x14ac:dyDescent="0.15">
      <c r="A52" s="9"/>
      <c r="B52" s="69"/>
      <c r="C52" s="70"/>
      <c r="D52" s="27">
        <f t="shared" si="35"/>
        <v>0</v>
      </c>
      <c r="E52" s="23" t="str">
        <f t="shared" si="36"/>
        <v/>
      </c>
      <c r="F52" s="130" t="b">
        <f>IF(B52="",IF(Aloitus_Start!$D$1="Suomi","Tieto puuttuu: "&amp;B$3,IF(Aloitus_Start!$D$1="Svenska","Information saknas: "&amp;B$3)),"")</f>
        <v>0</v>
      </c>
      <c r="G52" s="130" t="b">
        <f>IF(C52="",IF(Aloitus_Start!$D$1="Suomi","Tieto puuttuu: "&amp;C$3,IF(Aloitus_Start!$D$1="Svenska","Information saknas: "&amp;C$3)),"")</f>
        <v>0</v>
      </c>
      <c r="H52" s="16" t="str">
        <f>IF(Aloitus_Start!$D$1="Suomi","Yhteensä",IF(Aloitus_Start!$D$1="Svenska","Sammanlagt","Valitse kieli - Välj spåket"))</f>
        <v>Valitse kieli - Välj spåket</v>
      </c>
      <c r="I52" s="14">
        <f>SUM(I49:I51)</f>
        <v>0</v>
      </c>
      <c r="J52" s="14">
        <f>SUM(J49:J51)</f>
        <v>0</v>
      </c>
      <c r="K52" s="89">
        <f>J52-I52</f>
        <v>0</v>
      </c>
      <c r="L52" s="90" t="str">
        <f>IF(I52="","",IF(I52=0,"",(J52/I52)-1))</f>
        <v/>
      </c>
    </row>
    <row r="53" spans="1:12" x14ac:dyDescent="0.15">
      <c r="A53" s="4"/>
      <c r="B53" s="61"/>
      <c r="C53" s="62"/>
      <c r="D53" s="141">
        <f t="shared" si="35"/>
        <v>0</v>
      </c>
      <c r="E53" s="23" t="str">
        <f t="shared" ref="E53" si="37">IF(B53="","",IF(B53=0,"",(C53/B53)-1))</f>
        <v/>
      </c>
      <c r="F53" s="125" t="b">
        <f>IF(B53="",IF(Aloitus_Start!$D$1="Suomi","Tieto puuttuu: "&amp;B$3,IF(Aloitus_Start!$D$1="Svenska","Information saknas: "&amp;B$3)),"")</f>
        <v>0</v>
      </c>
      <c r="G53" s="125" t="b">
        <f>IF(C53="",IF(Aloitus_Start!$D$1="Suomi","Tieto puuttuu: "&amp;C$3,IF(Aloitus_Start!$D$1="Svenska","Information saknas: "&amp;C$3)),"")</f>
        <v>0</v>
      </c>
      <c r="I53" s="14"/>
      <c r="J53" s="14"/>
      <c r="K53" s="89"/>
      <c r="L53" s="90"/>
    </row>
    <row r="54" spans="1:12" x14ac:dyDescent="0.15">
      <c r="A54" s="4"/>
      <c r="B54" s="61"/>
      <c r="C54" s="62"/>
      <c r="D54" s="129" t="str">
        <f>IF(Aloitus_Start!$D$1="Suomi","Muutos",IF(Aloitus_Start!$D$1="Svenska","Förändring","Valitse kieli - Välj spåket"))</f>
        <v>Valitse kieli - Välj spåket</v>
      </c>
      <c r="E54" s="129" t="str">
        <f>IF(Aloitus_Start!$D$1="Suomi","Muutos%",IF(Aloitus_Start!$D$1="Svenska","Förändr%","Valitse kieli - Välj spåket"))</f>
        <v>Valitse kieli - Välj spåket</v>
      </c>
      <c r="F54" s="125"/>
      <c r="G54" s="125"/>
      <c r="H54" s="13" t="str">
        <f>IF(Aloitus_Start!$D$1="Suomi","Suoran budj- ja muun rahoituksen jakaut",IF(Aloitus_Start!$D$1="Svenska","Fördelningen av budget- och annan finansiering","Valitse kieli - Välj spåket"))</f>
        <v>Valitse kieli - Välj spåket</v>
      </c>
      <c r="I54" s="14">
        <f>B$3</f>
        <v>0</v>
      </c>
      <c r="J54" s="14">
        <f>C$3</f>
        <v>0</v>
      </c>
      <c r="K54" s="52" t="str">
        <f>IF(Aloitus_Start!$D$1="Suomi","Muutos",IF(Aloitus_Start!$D$1="Svenska","Förändring","Valitse kieli - Välj spåket"))</f>
        <v>Valitse kieli - Välj spåket</v>
      </c>
      <c r="L54" s="52" t="str">
        <f>IF(Aloitus_Start!$D$1="Suomi","Muutos%",IF(Aloitus_Start!$D$1="Svenska","Förändr%","Valitse kieli - Välj spåket"))</f>
        <v>Valitse kieli - Välj spåket</v>
      </c>
    </row>
    <row r="55" spans="1:12" x14ac:dyDescent="0.15">
      <c r="A55" s="5"/>
      <c r="B55" s="57"/>
      <c r="C55" s="58"/>
      <c r="D55" s="22">
        <f t="shared" ref="D55:D59" si="38">IF(B55=" ","",C55-B55)</f>
        <v>0</v>
      </c>
      <c r="E55" s="23" t="str">
        <f t="shared" ref="E55:E59" si="39">IF(B55="","",IF(B55=0,"",IF(B55=" ","",(C55/B55)-1)))</f>
        <v/>
      </c>
      <c r="F55" s="126" t="b">
        <f>IF(B55="",IF(Aloitus_Start!$D$1="Suomi","Tieto puuttuu: "&amp;B$3,IF(Aloitus_Start!$D$1="Svenska","Information saknas: "&amp;B$3)),"")</f>
        <v>0</v>
      </c>
      <c r="G55" s="126" t="b">
        <f>IF(C55="",IF(Aloitus_Start!$D$1="Suomi","Tieto puuttuu: "&amp;C$3,IF(Aloitus_Start!$D$1="Svenska","Information saknas: "&amp;C$3)),"")</f>
        <v>0</v>
      </c>
      <c r="H55" s="16" t="str">
        <f>IF(Aloitus_Start!$D$1="Suomi",MID(A536,11,17),IF(Aloitus_Start!$D$1="Svenska",MID(A536,11,25),"Valitse kieli - Välj spåket"))</f>
        <v>Valitse kieli - Välj spåket</v>
      </c>
      <c r="I55" s="14">
        <f>B536</f>
        <v>0</v>
      </c>
      <c r="J55" s="14">
        <f>C536</f>
        <v>0</v>
      </c>
      <c r="K55" s="89">
        <f>J55-I55</f>
        <v>0</v>
      </c>
      <c r="L55" s="90" t="str">
        <f>IF(I55="","",IF(I55=0,"",(J55/I55)-1))</f>
        <v/>
      </c>
    </row>
    <row r="56" spans="1:12" x14ac:dyDescent="0.15">
      <c r="A56" s="5"/>
      <c r="B56" s="57"/>
      <c r="C56" s="58"/>
      <c r="D56" s="22">
        <f t="shared" si="38"/>
        <v>0</v>
      </c>
      <c r="E56" s="23" t="str">
        <f t="shared" si="39"/>
        <v/>
      </c>
      <c r="F56" s="126" t="b">
        <f>IF(B56="",IF(Aloitus_Start!$D$1="Suomi","Tieto puuttuu: "&amp;B$3,IF(Aloitus_Start!$D$1="Svenska","Information saknas: "&amp;B$3)),"")</f>
        <v>0</v>
      </c>
      <c r="G56" s="126" t="b">
        <f>IF(C56="",IF(Aloitus_Start!$D$1="Suomi","Tieto puuttuu: "&amp;C$3,IF(Aloitus_Start!$D$1="Svenska","Information saknas: "&amp;C$3)),"")</f>
        <v>0</v>
      </c>
      <c r="H56" s="16" t="str">
        <f>IF(Aloitus_Start!$D$1="Suomi","Muu rahoitus",IF(Aloitus_Start!$D$1="Svenska","Övrig finansiering","Valitse kieli - Välj spåket"))</f>
        <v>Valitse kieli - Välj spåket</v>
      </c>
      <c r="I56" s="14">
        <f>B537+B538+B539+B541+B542+B543+B544</f>
        <v>0</v>
      </c>
      <c r="J56" s="14">
        <f>C537+C538+C539+C541+C542+C543+C544</f>
        <v>0</v>
      </c>
      <c r="K56" s="89">
        <f>J56-I56</f>
        <v>0</v>
      </c>
      <c r="L56" s="90" t="str">
        <f>IF(I56="","",IF(I56=0,"",(J56/I56)-1))</f>
        <v/>
      </c>
    </row>
    <row r="57" spans="1:12" x14ac:dyDescent="0.15">
      <c r="A57" s="6"/>
      <c r="B57" s="59"/>
      <c r="C57" s="60"/>
      <c r="D57" s="24">
        <f t="shared" si="38"/>
        <v>0</v>
      </c>
      <c r="E57" s="25" t="str">
        <f t="shared" si="39"/>
        <v/>
      </c>
      <c r="F57" s="127" t="b">
        <f>IF(B57="",IF(Aloitus_Start!$D$1="Suomi","Tieto puuttuu: "&amp;B$3,IF(Aloitus_Start!$D$1="Svenska","Information saknas: "&amp;B$3)),"")</f>
        <v>0</v>
      </c>
      <c r="G57" s="127" t="b">
        <f>IF(C57="",IF(Aloitus_Start!$D$1="Suomi","Tieto puuttuu: "&amp;C$3,IF(Aloitus_Start!$D$1="Svenska","Information saknas: "&amp;C$3)),"")</f>
        <v>0</v>
      </c>
      <c r="H57" s="16" t="str">
        <f>IF(Aloitus_Start!$D$1="Suomi","Yhteensä",IF(Aloitus_Start!$D$1="Svenska","Sammanlagt","Valitse kieli - Välj spåket"))</f>
        <v>Valitse kieli - Välj spåket</v>
      </c>
      <c r="I57" s="14">
        <f>SUM(I55:I56)</f>
        <v>0</v>
      </c>
      <c r="J57" s="14">
        <f>SUM(J55:J56)</f>
        <v>0</v>
      </c>
      <c r="K57" s="52">
        <f>J57-I57</f>
        <v>0</v>
      </c>
      <c r="L57" s="52" t="str">
        <f>IF(I57="","",IF(I57=0,"",(J57/I57)-1))</f>
        <v/>
      </c>
    </row>
    <row r="58" spans="1:12" x14ac:dyDescent="0.15">
      <c r="A58" s="9"/>
      <c r="B58" s="69"/>
      <c r="C58" s="70"/>
      <c r="D58" s="27">
        <f t="shared" si="38"/>
        <v>0</v>
      </c>
      <c r="E58" s="23" t="str">
        <f t="shared" si="39"/>
        <v/>
      </c>
      <c r="F58" s="130" t="b">
        <f>IF(B58="",IF(Aloitus_Start!$D$1="Suomi","Tieto puuttuu: "&amp;B$3,IF(Aloitus_Start!$D$1="Svenska","Information saknas: "&amp;B$3)),"")</f>
        <v>0</v>
      </c>
      <c r="G58" s="130" t="b">
        <f>IF(C58="",IF(Aloitus_Start!$D$1="Suomi","Tieto puuttuu: "&amp;C$3,IF(Aloitus_Start!$D$1="Svenska","Information saknas: "&amp;C$3)),"")</f>
        <v>0</v>
      </c>
      <c r="I58" s="35"/>
      <c r="J58" s="35"/>
      <c r="K58" s="89"/>
      <c r="L58" s="90"/>
    </row>
    <row r="59" spans="1:12" x14ac:dyDescent="0.15">
      <c r="A59" s="7"/>
      <c r="B59" s="63"/>
      <c r="C59" s="64"/>
      <c r="D59" s="27">
        <f t="shared" si="38"/>
        <v>0</v>
      </c>
      <c r="E59" s="23" t="str">
        <f t="shared" si="39"/>
        <v/>
      </c>
      <c r="F59" s="98" t="b">
        <f>IF(B59="",IF(Aloitus_Start!$D$1="Suomi","Tieto puuttuu: "&amp;B$3,IF(Aloitus_Start!$D$1="Svenska","Information saknas: "&amp;B$3)),"")</f>
        <v>0</v>
      </c>
      <c r="G59" s="98" t="b">
        <f>IF(C59="",IF(Aloitus_Start!$D$1="Suomi","Tieto puuttuu: "&amp;C$3,IF(Aloitus_Start!$D$1="Svenska","Information saknas: "&amp;C$3)),"")</f>
        <v>0</v>
      </c>
      <c r="H59" s="13" t="str">
        <f>IF(Aloitus_Start!$D$1="Suomi","Kulut ja rahoitus",IF(Aloitus_Start!$D$1="Svenska","Kostnader och finansiering","Valitse kieli - Välj spåket"))</f>
        <v>Valitse kieli - Välj spåket</v>
      </c>
      <c r="I59" s="35">
        <f>B$3</f>
        <v>0</v>
      </c>
      <c r="J59" s="35">
        <f>C$3</f>
        <v>0</v>
      </c>
      <c r="K59" s="52" t="str">
        <f>IF(Aloitus_Start!$D$1="Suomi","Muutos",IF(Aloitus_Start!$D$1="Svenska","Förändring","Valitse kieli - Välj spåket"))</f>
        <v>Valitse kieli - Välj spåket</v>
      </c>
      <c r="L59" s="52" t="str">
        <f>IF(Aloitus_Start!$D$1="Suomi","Muutos%",IF(Aloitus_Start!$D$1="Svenska","Förändr%","Valitse kieli - Välj spåket"))</f>
        <v>Valitse kieli - Välj spåket</v>
      </c>
    </row>
    <row r="60" spans="1:12" x14ac:dyDescent="0.15">
      <c r="A60" s="4"/>
      <c r="B60" s="61"/>
      <c r="C60" s="62"/>
      <c r="D60" s="129" t="str">
        <f>IF(Aloitus_Start!$D$1="Suomi","Muutos",IF(Aloitus_Start!$D$1="Svenska","Förändring","Valitse kieli - Välj spåket"))</f>
        <v>Valitse kieli - Välj spåket</v>
      </c>
      <c r="E60" s="129" t="str">
        <f>IF(Aloitus_Start!$D$1="Suomi","Muutos%",IF(Aloitus_Start!$D$1="Svenska","Förändr%","Valitse kieli - Välj spåket"))</f>
        <v>Valitse kieli - Välj spåket</v>
      </c>
      <c r="F60" s="125"/>
      <c r="G60" s="125"/>
      <c r="H60" s="16" t="str">
        <f>IF(Aloitus_Start!$D$1="Suomi",MID(A486,7,13),IF(Aloitus_Start!$D$1="Svenska",MID(A486,7,19),"Valitse kieli - Välj spåket"))</f>
        <v>Valitse kieli - Välj spåket</v>
      </c>
      <c r="I60" s="35">
        <f>B486</f>
        <v>0</v>
      </c>
      <c r="J60" s="35">
        <f>C486</f>
        <v>0</v>
      </c>
      <c r="K60" s="89">
        <f>J60-I60</f>
        <v>0</v>
      </c>
      <c r="L60" s="90" t="str">
        <f>IF(I60="","",IF(I60=0,"",(J60/I60)-1))</f>
        <v/>
      </c>
    </row>
    <row r="61" spans="1:12" x14ac:dyDescent="0.15">
      <c r="A61" s="5"/>
      <c r="B61" s="57"/>
      <c r="C61" s="58"/>
      <c r="D61" s="22"/>
      <c r="E61" s="34"/>
      <c r="F61" s="126"/>
      <c r="G61" s="126"/>
      <c r="H61" s="16" t="str">
        <f>IF(Aloitus_Start!$D$1="Suomi",MID(A534,7,22),IF(Aloitus_Start!$D$1="Svenska",MID(A534,20,12),"Valitse kieli - Välj spåket"))</f>
        <v>Valitse kieli - Välj spåket</v>
      </c>
      <c r="I61" s="35">
        <f>B534</f>
        <v>0</v>
      </c>
      <c r="J61" s="35">
        <f>C534</f>
        <v>0</v>
      </c>
      <c r="K61" s="89">
        <f>J61-I61</f>
        <v>0</v>
      </c>
      <c r="L61" s="90" t="str">
        <f>IF(I61="","",IF(I61=0,"",(J61/I61)-1))</f>
        <v/>
      </c>
    </row>
    <row r="62" spans="1:12" x14ac:dyDescent="0.15">
      <c r="A62" s="7"/>
      <c r="B62" s="63"/>
      <c r="C62" s="64"/>
      <c r="D62" s="27">
        <f t="shared" ref="D62" si="40">IF(B62=" ","",C62-B62)</f>
        <v>0</v>
      </c>
      <c r="E62" s="23" t="str">
        <f t="shared" ref="E62" si="41">IF(B62="","",IF(B62=0,"",IF(B62=" ","",(C62/B62)-1)))</f>
        <v/>
      </c>
      <c r="F62" s="98" t="b">
        <f>IF(B62="",IF(Aloitus_Start!$D$1="Suomi","Tieto puuttuu: "&amp;B$3,IF(Aloitus_Start!$D$1="Svenska","Information saknas: "&amp;B$3)),"")</f>
        <v>0</v>
      </c>
      <c r="G62" s="98" t="b">
        <f>IF(C62="",IF(Aloitus_Start!$D$1="Suomi","Tieto puuttuu: "&amp;C$3,IF(Aloitus_Start!$D$1="Svenska","Information saknas: "&amp;C$3)),"")</f>
        <v>0</v>
      </c>
      <c r="H62" s="16" t="str">
        <f>IF(Aloitus_Start!$D$1="Suomi","Erotus",IF(Aloitus_Start!$D$1="Svenska","Skillnad","Valitse kieli - Välj spåket"))</f>
        <v>Valitse kieli - Välj spåket</v>
      </c>
      <c r="I62" s="35">
        <f>I61-I60</f>
        <v>0</v>
      </c>
      <c r="J62" s="35">
        <f>J61-J60</f>
        <v>0</v>
      </c>
      <c r="K62" s="89">
        <f>J62-I62</f>
        <v>0</v>
      </c>
      <c r="L62" s="90" t="str">
        <f>IF(I62="","",IF(I62=0,"",(J62/I62)-1))</f>
        <v/>
      </c>
    </row>
    <row r="63" spans="1:12" x14ac:dyDescent="0.15">
      <c r="A63" s="5"/>
      <c r="B63" s="57"/>
      <c r="C63" s="58"/>
      <c r="D63" s="22"/>
      <c r="E63" s="34"/>
      <c r="F63" s="126"/>
      <c r="G63" s="126"/>
      <c r="I63" s="35"/>
      <c r="J63" s="35"/>
      <c r="K63" s="52"/>
      <c r="L63" s="90"/>
    </row>
    <row r="64" spans="1:12" x14ac:dyDescent="0.15">
      <c r="A64" s="6"/>
      <c r="B64" s="59"/>
      <c r="C64" s="60"/>
      <c r="D64" s="131" t="str">
        <f>IF(Aloitus_Start!$D$1="Suomi","Muutos",IF(Aloitus_Start!$D$1="Svenska","Förändring","Valitse kieli - Välj spåket"))</f>
        <v>Valitse kieli - Välj spåket</v>
      </c>
      <c r="E64" s="131" t="str">
        <f>IF(Aloitus_Start!$D$1="Suomi","Muutos%",IF(Aloitus_Start!$D$1="Svenska","Förändr%","Valitse kieli - Välj spåket"))</f>
        <v>Valitse kieli - Välj spåket</v>
      </c>
      <c r="F64" s="127"/>
      <c r="G64" s="127"/>
      <c r="H64" s="13" t="str">
        <f>IF(Aloitus_Start!$D$1="Suomi","OKM:n keskitetty rahoitus e-aineistoihin",IF(Aloitus_Start!$D$1="Svenska","Elektroniskt material med centraliserad finansiering från UKM","Valitse kieli - Välj spåket"))</f>
        <v>Valitse kieli - Välj spåket</v>
      </c>
      <c r="I64" s="35">
        <f>B$3</f>
        <v>0</v>
      </c>
      <c r="J64" s="35">
        <f>C$3</f>
        <v>0</v>
      </c>
      <c r="K64" s="52" t="str">
        <f>IF(Aloitus_Start!$D$1="Suomi","Muutos",IF(Aloitus_Start!$D$1="Svenska","Förändring","Valitse kieli - Välj spåket"))</f>
        <v>Valitse kieli - Välj spåket</v>
      </c>
      <c r="L64" s="52" t="str">
        <f>IF(Aloitus_Start!$D$1="Suomi","Muutos%",IF(Aloitus_Start!$D$1="Svenska","Förändr%","Valitse kieli - Välj spåket"))</f>
        <v>Valitse kieli - Välj spåket</v>
      </c>
    </row>
    <row r="65" spans="1:12" x14ac:dyDescent="0.15">
      <c r="A65" s="7"/>
      <c r="B65" s="63"/>
      <c r="C65" s="64"/>
      <c r="D65" s="27">
        <f t="shared" ref="D65:D69" si="42">IF(B65=" ","",C65-B65)</f>
        <v>0</v>
      </c>
      <c r="E65" s="23" t="str">
        <f t="shared" ref="E65:E69" si="43">IF(B65="","",IF(B65=0,"",IF(B65=" ","",(C65/B65)-1)))</f>
        <v/>
      </c>
      <c r="F65" s="98" t="b">
        <f>IF(B65="",IF(Aloitus_Start!$D$1="Suomi","Tieto puuttuu: "&amp;B$3,IF(Aloitus_Start!$D$1="Svenska","Information saknas: "&amp;B$3)),"")</f>
        <v>0</v>
      </c>
      <c r="G65" s="98" t="b">
        <f>IF(C65="",IF(Aloitus_Start!$D$1="Suomi","Tieto puuttuu: "&amp;C$3,IF(Aloitus_Start!$D$1="Svenska","Information saknas: "&amp;C$3)),"")</f>
        <v>0</v>
      </c>
      <c r="H65" s="16" t="str">
        <f>IF(Aloitus_Start!$D$1="Suomi",MID(A549,1,14),IF(Aloitus_Start!$D$1="Svenska",MID(A549,1,9),"Valitse kieli - Välj spåket"))</f>
        <v>Valitse kieli - Välj spåket</v>
      </c>
      <c r="I65" s="35">
        <f>B549</f>
        <v>0</v>
      </c>
      <c r="J65" s="35">
        <f>C549</f>
        <v>0</v>
      </c>
      <c r="K65" s="89">
        <f>J65-I65</f>
        <v>0</v>
      </c>
      <c r="L65" s="90" t="str">
        <f>IF(I65="","",IF(I65=0,"",(J65/I65)-1))</f>
        <v/>
      </c>
    </row>
    <row r="66" spans="1:12" x14ac:dyDescent="0.15">
      <c r="A66" s="7"/>
      <c r="B66" s="63"/>
      <c r="C66" s="64"/>
      <c r="D66" s="27">
        <f t="shared" si="42"/>
        <v>0</v>
      </c>
      <c r="E66" s="23" t="str">
        <f t="shared" si="43"/>
        <v/>
      </c>
      <c r="F66" s="98" t="b">
        <f>IF(B66="",IF(Aloitus_Start!$D$1="Suomi","Tieto puuttuu: "&amp;B$3,IF(Aloitus_Start!$D$1="Svenska","Information saknas: "&amp;B$3)),"")</f>
        <v>0</v>
      </c>
      <c r="G66" s="98" t="b">
        <f>IF(C66="",IF(Aloitus_Start!$D$1="Suomi","Tieto puuttuu: "&amp;C$3,IF(Aloitus_Start!$D$1="Svenska","Information saknas: "&amp;C$3)),"")</f>
        <v>0</v>
      </c>
      <c r="H66" s="16" t="str">
        <f>IF(Aloitus_Start!$D$1="Suomi",MID(A551,1,19),IF(Aloitus_Start!$D$1="Svenska",MID(A551,14,6),"Valitse kieli - Välj spåket"))</f>
        <v>Valitse kieli - Välj spåket</v>
      </c>
      <c r="I66" s="35">
        <f>B551</f>
        <v>0</v>
      </c>
      <c r="J66" s="35">
        <f>C551</f>
        <v>0</v>
      </c>
      <c r="K66" s="89">
        <f>J65-I65</f>
        <v>0</v>
      </c>
      <c r="L66" s="90" t="str">
        <f>IF(I65="","",IF(I65=0,"",(J65/I65)-1))</f>
        <v/>
      </c>
    </row>
    <row r="67" spans="1:12" x14ac:dyDescent="0.15">
      <c r="A67" s="7"/>
      <c r="B67" s="63"/>
      <c r="C67" s="64"/>
      <c r="D67" s="27">
        <f t="shared" si="42"/>
        <v>0</v>
      </c>
      <c r="E67" s="23" t="str">
        <f t="shared" si="43"/>
        <v/>
      </c>
      <c r="F67" s="98" t="b">
        <f>IF(B67="",IF(Aloitus_Start!$D$1="Suomi","Tieto puuttuu: "&amp;B$3,IF(Aloitus_Start!$D$1="Svenska","Information saknas: "&amp;B$3)),"")</f>
        <v>0</v>
      </c>
      <c r="G67" s="98" t="b">
        <f>IF(C67="",IF(Aloitus_Start!$D$1="Suomi","Tieto puuttuu: "&amp;C$3,IF(Aloitus_Start!$D$1="Svenska","Information saknas: "&amp;C$3)),"")</f>
        <v>0</v>
      </c>
      <c r="H67" s="16" t="str">
        <f>IF(Aloitus_Start!$D$1="Suomi","Muu e-aineisto",IF(Aloitus_Start!$D$1="Svenska","Övrigt e-material","Valitse kieli - Välj spåket"))</f>
        <v>Valitse kieli - Välj spåket</v>
      </c>
      <c r="I67" s="35">
        <f>B552+B550</f>
        <v>0</v>
      </c>
      <c r="J67" s="35">
        <f>C552+C550</f>
        <v>0</v>
      </c>
      <c r="K67" s="89">
        <f>J66-I66</f>
        <v>0</v>
      </c>
      <c r="L67" s="90" t="str">
        <f>IF(I66="","",IF(I66=0,"",(J66/I66)-1))</f>
        <v/>
      </c>
    </row>
    <row r="68" spans="1:12" x14ac:dyDescent="0.15">
      <c r="A68" s="7"/>
      <c r="B68" s="63"/>
      <c r="C68" s="64"/>
      <c r="D68" s="27">
        <f t="shared" si="42"/>
        <v>0</v>
      </c>
      <c r="E68" s="23" t="str">
        <f t="shared" si="43"/>
        <v/>
      </c>
      <c r="F68" s="98" t="b">
        <f>IF(B68="",IF(Aloitus_Start!$D$1="Suomi","Tieto puuttuu: "&amp;B$3,IF(Aloitus_Start!$D$1="Svenska","Information saknas: "&amp;B$3)),"")</f>
        <v>0</v>
      </c>
      <c r="G68" s="98" t="b">
        <f>IF(C68="",IF(Aloitus_Start!$D$1="Suomi","Tieto puuttuu: "&amp;C$3,IF(Aloitus_Start!$D$1="Svenska","Information saknas: "&amp;C$3)),"")</f>
        <v>0</v>
      </c>
      <c r="H68" s="16" t="str">
        <f>IF(Aloitus_Start!$D$1="Suomi","Yhteensä",IF(Aloitus_Start!$D$1="Svenska","Sammanlagt","Valitse kieli - Välj spåket"))</f>
        <v>Valitse kieli - Välj spåket</v>
      </c>
      <c r="I68" s="35">
        <f>SUM(I65:I67)</f>
        <v>0</v>
      </c>
      <c r="J68" s="35">
        <f>SUM(J65:J67)</f>
        <v>0</v>
      </c>
      <c r="K68" s="89">
        <f>J68-I68</f>
        <v>0</v>
      </c>
      <c r="L68" s="90" t="str">
        <f>IF(I68="","",IF(I68=0,"",(J68/I68)-1))</f>
        <v/>
      </c>
    </row>
    <row r="69" spans="1:12" x14ac:dyDescent="0.15">
      <c r="A69" s="9"/>
      <c r="B69" s="69"/>
      <c r="C69" s="70"/>
      <c r="D69" s="27">
        <f t="shared" si="42"/>
        <v>0</v>
      </c>
      <c r="E69" s="23" t="str">
        <f t="shared" si="43"/>
        <v/>
      </c>
      <c r="F69" s="130" t="b">
        <f>IF(B69="",IF(Aloitus_Start!$D$1="Suomi","Tieto puuttuu: "&amp;B$3,IF(Aloitus_Start!$D$1="Svenska","Information saknas: "&amp;B$3)),"")</f>
        <v>0</v>
      </c>
      <c r="G69" s="130" t="b">
        <f>IF(C69="",IF(Aloitus_Start!$D$1="Suomi","Tieto puuttuu: "&amp;C$3,IF(Aloitus_Start!$D$1="Svenska","Information saknas: "&amp;C$3)),"")</f>
        <v>0</v>
      </c>
    </row>
    <row r="70" spans="1:12" x14ac:dyDescent="0.15">
      <c r="A70" s="6"/>
      <c r="B70" s="59"/>
      <c r="C70" s="60"/>
      <c r="D70" s="131" t="str">
        <f>IF(Aloitus_Start!$D$1="Suomi","Muutos",IF(Aloitus_Start!$D$1="Svenska","Förändring","Valitse kieli - Välj spåket"))</f>
        <v>Valitse kieli - Välj spåket</v>
      </c>
      <c r="E70" s="131" t="str">
        <f>IF(Aloitus_Start!$D$1="Suomi","Muutos%",IF(Aloitus_Start!$D$1="Svenska","Förändr%","Valitse kieli - Välj spåket"))</f>
        <v>Valitse kieli - Välj spåket</v>
      </c>
      <c r="F70" s="127"/>
      <c r="G70" s="127"/>
      <c r="H70" s="13" t="str">
        <f>IF(Aloitus_Start!$D$1="Suomi",MID(A554,3,12),IF(Aloitus_Start!$D$1="Svenska",MID(A554,3,8),"Valitse kieli - Välj spåket"))</f>
        <v>Valitse kieli - Välj spåket</v>
      </c>
      <c r="I70" s="35">
        <f>B$3</f>
        <v>0</v>
      </c>
      <c r="J70" s="35">
        <f>C$3</f>
        <v>0</v>
      </c>
      <c r="K70" s="52" t="str">
        <f>IF(Aloitus_Start!$D$1="Suomi","Muutos",IF(Aloitus_Start!$D$1="Svenska","Förändring","Valitse kieli - Välj spåket"))</f>
        <v>Valitse kieli - Välj spåket</v>
      </c>
      <c r="L70" s="52" t="str">
        <f>IF(Aloitus_Start!$D$1="Suomi","Muutos%",IF(Aloitus_Start!$D$1="Svenska","Förändr%","Valitse kieli - Välj spåket"))</f>
        <v>Valitse kieli - Välj spåket</v>
      </c>
    </row>
    <row r="71" spans="1:12" x14ac:dyDescent="0.15">
      <c r="A71" s="7"/>
      <c r="B71" s="63"/>
      <c r="C71" s="64"/>
      <c r="D71" s="27">
        <f>IF(B71=" ","",C71-B71)</f>
        <v>0</v>
      </c>
      <c r="E71" s="23" t="str">
        <f t="shared" ref="E71:E78" si="44">IF(B71="","",IF(B71=0,"",IF(B71=" ","",(C71/B71)-1)))</f>
        <v/>
      </c>
      <c r="F71" s="98" t="b">
        <f>IF(B71="",IF(Aloitus_Start!$D$1="Suomi","Tieto puuttuu: "&amp;B$3,IF(Aloitus_Start!$D$1="Svenska","Information saknas: "&amp;B$3)),"")</f>
        <v>0</v>
      </c>
      <c r="G71" s="98" t="b">
        <f>IF(C71="",IF(Aloitus_Start!$D$1="Suomi","Tieto puuttuu: "&amp;C$3,IF(Aloitus_Start!$D$1="Svenska","Information saknas: "&amp;C$3)),"")</f>
        <v>0</v>
      </c>
      <c r="H71" s="16" t="str">
        <f>IF(Aloitus_Start!$D$1="Suomi",MID(Asetukset!A5,7,12)&amp;MID(A556,19,20),IF(Aloitus_Start!$D$1="Svenska",MID(Asetukset!A5,7,12)&amp;MID(A556,19,34),"Valitse kieli - Välj spåket"))</f>
        <v>Valitse kieli - Välj spåket</v>
      </c>
      <c r="I71" s="38">
        <f>B556</f>
        <v>0</v>
      </c>
      <c r="J71" s="38">
        <f>C556</f>
        <v>0</v>
      </c>
      <c r="K71" s="93">
        <f>J71-I71</f>
        <v>0</v>
      </c>
      <c r="L71" s="90" t="str">
        <f>IF(I71="","",IF(I71=0,"",(J71/I71)-1))</f>
        <v/>
      </c>
    </row>
    <row r="72" spans="1:12" x14ac:dyDescent="0.15">
      <c r="A72" s="7"/>
      <c r="B72" s="63"/>
      <c r="C72" s="64"/>
      <c r="D72" s="27">
        <f>IF(B72=" ","",C72-B72)</f>
        <v>0</v>
      </c>
      <c r="E72" s="23" t="str">
        <f t="shared" si="44"/>
        <v/>
      </c>
      <c r="F72" s="98" t="b">
        <f>IF(B72="",IF(Aloitus_Start!$D$1="Suomi","Tieto puuttuu: "&amp;B$3,IF(Aloitus_Start!$D$1="Svenska","Information saknas: "&amp;B$3)),"")</f>
        <v>0</v>
      </c>
      <c r="G72" s="98" t="b">
        <f>IF(C72="",IF(Aloitus_Start!$D$1="Suomi","Tieto puuttuu: "&amp;C$3,IF(Aloitus_Start!$D$1="Svenska","Information saknas: "&amp;C$3)),"")</f>
        <v>0</v>
      </c>
      <c r="I72" s="35"/>
      <c r="J72" s="35"/>
      <c r="K72" s="89"/>
      <c r="L72" s="90"/>
    </row>
    <row r="73" spans="1:12" x14ac:dyDescent="0.15">
      <c r="A73" s="7"/>
      <c r="B73" s="63"/>
      <c r="C73" s="64"/>
      <c r="D73" s="27">
        <f t="shared" ref="D73:D78" si="45">IF(B73=" ","",C73-B73)</f>
        <v>0</v>
      </c>
      <c r="E73" s="23" t="str">
        <f t="shared" si="44"/>
        <v/>
      </c>
      <c r="F73" s="98" t="b">
        <f>IF(B73="",IF(Aloitus_Start!$D$1="Suomi","Tieto puuttuu: "&amp;B$3,IF(Aloitus_Start!$D$1="Svenska","Information saknas: "&amp;B$3)),"")</f>
        <v>0</v>
      </c>
      <c r="G73" s="98" t="b">
        <f>IF(C73="",IF(Aloitus_Start!$D$1="Suomi","Tieto puuttuu: "&amp;C$3,IF(Aloitus_Start!$D$1="Svenska","Information saknas: "&amp;C$3)),"")</f>
        <v>0</v>
      </c>
      <c r="H73" s="13" t="str">
        <f>IF(Aloitus_Start!$D$1="Suomi","Henkilötyövuodet rahoituslähteen mukaan",IF(Aloitus_Start!$D$1="Svenska","Årsverken enligt finansieringskällor","Valitse kieli - Välj spåket"))</f>
        <v>Valitse kieli - Välj spåket</v>
      </c>
      <c r="I73" s="35">
        <f>B$3</f>
        <v>0</v>
      </c>
      <c r="J73" s="35">
        <f>C$3</f>
        <v>0</v>
      </c>
      <c r="K73" s="52" t="str">
        <f>IF(Aloitus_Start!$D$1="Suomi","Muutos",IF(Aloitus_Start!$D$1="Svenska","Förändring","Valitse kieli - Välj spåket"))</f>
        <v>Valitse kieli - Välj spåket</v>
      </c>
      <c r="L73" s="52" t="str">
        <f>IF(Aloitus_Start!$D$1="Suomi","Muutos%",IF(Aloitus_Start!$D$1="Svenska","Förändr%","Valitse kieli - Välj spåket"))</f>
        <v>Valitse kieli - Välj spåket</v>
      </c>
    </row>
    <row r="74" spans="1:12" x14ac:dyDescent="0.15">
      <c r="A74" s="7"/>
      <c r="B74" s="63"/>
      <c r="C74" s="64"/>
      <c r="D74" s="27">
        <f t="shared" si="45"/>
        <v>0</v>
      </c>
      <c r="E74" s="23" t="str">
        <f t="shared" si="44"/>
        <v/>
      </c>
      <c r="F74" s="98" t="b">
        <f>IF(B74="",IF(Aloitus_Start!$D$1="Suomi","Tieto puuttuu: "&amp;B$3,IF(Aloitus_Start!$D$1="Svenska","Information saknas: "&amp;B$3)),"")</f>
        <v>0</v>
      </c>
      <c r="G74" s="98" t="b">
        <f>IF(C74="",IF(Aloitus_Start!$D$1="Suomi","Tieto puuttuu: "&amp;C$3,IF(Aloitus_Start!$D$1="Svenska","Information saknas: "&amp;C$3)),"")</f>
        <v>0</v>
      </c>
      <c r="H74" s="16" t="str">
        <f>IF(Aloitus_Start!$D$1="Suomi",MID(A558,1,13)&amp;". (htv)",IF(Aloitus_Start!$D$1="Svenska",MID(A558,14,19),"Valitse kieli - Välj spåket"))</f>
        <v>Valitse kieli - Välj spåket</v>
      </c>
      <c r="I74" s="14">
        <f t="shared" ref="I74:J76" si="46">B558</f>
        <v>0</v>
      </c>
      <c r="J74" s="14">
        <f t="shared" si="46"/>
        <v>0</v>
      </c>
      <c r="K74" s="89">
        <f>J74-I74</f>
        <v>0</v>
      </c>
      <c r="L74" s="90" t="str">
        <f>IF(I74="","",IF(I74=0,"",(J74/I74)-1))</f>
        <v/>
      </c>
    </row>
    <row r="75" spans="1:12" x14ac:dyDescent="0.15">
      <c r="A75" s="7"/>
      <c r="B75" s="63"/>
      <c r="C75" s="64"/>
      <c r="D75" s="27">
        <f t="shared" si="45"/>
        <v>0</v>
      </c>
      <c r="E75" s="23" t="str">
        <f t="shared" si="44"/>
        <v/>
      </c>
      <c r="F75" s="98" t="b">
        <f>IF(B75="",IF(Aloitus_Start!$D$1="Suomi","Tieto puuttuu: "&amp;B$3,IF(Aloitus_Start!$D$1="Svenska","Information saknas: "&amp;B$3)),"")</f>
        <v>0</v>
      </c>
      <c r="G75" s="98" t="b">
        <f>IF(C75="",IF(Aloitus_Start!$D$1="Suomi","Tieto puuttuu: "&amp;C$3,IF(Aloitus_Start!$D$1="Svenska","Information saknas: "&amp;C$3)),"")</f>
        <v>0</v>
      </c>
      <c r="H75" s="16" t="str">
        <f>IF(Aloitus_Start!$D$1="Suomi",MID(A559,1,7)&amp;". "&amp;MID(A559,13,4)&amp;". (htv)",IF(Aloitus_Start!$D$1="Svenska",MID(A559,15,23),"Valitse kieli - Välj spåket"))</f>
        <v>Valitse kieli - Välj spåket</v>
      </c>
      <c r="I75" s="14">
        <f t="shared" si="46"/>
        <v>0</v>
      </c>
      <c r="J75" s="14">
        <f t="shared" si="46"/>
        <v>0</v>
      </c>
      <c r="K75" s="89">
        <f>J75-I75</f>
        <v>0</v>
      </c>
      <c r="L75" s="90" t="str">
        <f>IF(I75="","",IF(I75=0,"",(J75/I75)-1))</f>
        <v/>
      </c>
    </row>
    <row r="76" spans="1:12" x14ac:dyDescent="0.15">
      <c r="A76" s="9"/>
      <c r="B76" s="69"/>
      <c r="C76" s="70"/>
      <c r="D76" s="27">
        <f t="shared" si="45"/>
        <v>0</v>
      </c>
      <c r="E76" s="23" t="str">
        <f t="shared" si="44"/>
        <v/>
      </c>
      <c r="F76" s="130" t="b">
        <f>IF(B76="",IF(Aloitus_Start!$D$1="Suomi","Tieto puuttuu: "&amp;B$3,IF(Aloitus_Start!$D$1="Svenska","Information saknas: "&amp;B$3)),"")</f>
        <v>0</v>
      </c>
      <c r="G76" s="130" t="b">
        <f>IF(C76="",IF(Aloitus_Start!$D$1="Suomi","Tieto puuttuu: "&amp;C$3,IF(Aloitus_Start!$D$1="Svenska","Information saknas: "&amp;C$3)),"")</f>
        <v>0</v>
      </c>
      <c r="H76" s="16" t="str">
        <f>IF(Aloitus_Start!$D$1="Suomi",MID(A560,1,15)&amp;". "&amp;MID(A560,26,3)&amp;". (htv)",IF(Aloitus_Start!$D$1="Svenska",MID(A560,14,18),"Valitse kieli - Välj spåket"))</f>
        <v>Valitse kieli - Välj spåket</v>
      </c>
      <c r="I76" s="14">
        <f t="shared" si="46"/>
        <v>0</v>
      </c>
      <c r="J76" s="14">
        <f t="shared" si="46"/>
        <v>0</v>
      </c>
      <c r="K76" s="89">
        <f>J76-I76</f>
        <v>0</v>
      </c>
      <c r="L76" s="90" t="str">
        <f>IF(I76="","",IF(I76=0,"",(J76/I76)-1))</f>
        <v/>
      </c>
    </row>
    <row r="77" spans="1:12" x14ac:dyDescent="0.15">
      <c r="A77" s="9"/>
      <c r="B77" s="69"/>
      <c r="C77" s="70"/>
      <c r="D77" s="27">
        <f t="shared" si="45"/>
        <v>0</v>
      </c>
      <c r="E77" s="23" t="str">
        <f t="shared" si="44"/>
        <v/>
      </c>
      <c r="F77" s="130" t="b">
        <f>IF(B77="",IF(Aloitus_Start!$D$1="Suomi","Tieto puuttuu: "&amp;B$3,IF(Aloitus_Start!$D$1="Svenska","Information saknas: "&amp;B$3)),"")</f>
        <v>0</v>
      </c>
      <c r="G77" s="130" t="b">
        <f>IF(C77="",IF(Aloitus_Start!$D$1="Suomi","Tieto puuttuu: "&amp;C$3,IF(Aloitus_Start!$D$1="Svenska","Information saknas: "&amp;C$3)),"")</f>
        <v>0</v>
      </c>
      <c r="H77" s="16" t="str">
        <f>IF(Aloitus_Start!$D$1="Suomi","Yhteensä",IF(Aloitus_Start!$D$1="Svenska","Sammanlagt","Valitse kieli - Välj spåket"))</f>
        <v>Valitse kieli - Välj spåket</v>
      </c>
      <c r="I77" s="35">
        <f>SUM(I74:I76)</f>
        <v>0</v>
      </c>
      <c r="J77" s="35">
        <f>SUM(J74:J76)</f>
        <v>0</v>
      </c>
      <c r="K77" s="89">
        <f>J77-I77</f>
        <v>0</v>
      </c>
      <c r="L77" s="90" t="str">
        <f>IF(I77="","",IF(I77=0,"",(J77/I77)-1))</f>
        <v/>
      </c>
    </row>
    <row r="78" spans="1:12" x14ac:dyDescent="0.15">
      <c r="A78" s="9"/>
      <c r="B78" s="69"/>
      <c r="C78" s="70"/>
      <c r="D78" s="27">
        <f t="shared" si="45"/>
        <v>0</v>
      </c>
      <c r="E78" s="23" t="str">
        <f t="shared" si="44"/>
        <v/>
      </c>
      <c r="F78" s="130" t="b">
        <f>IF(B78="",IF(Aloitus_Start!$D$1="Suomi","Tieto puuttuu: "&amp;B$3,IF(Aloitus_Start!$D$1="Svenska","Information saknas: "&amp;B$3)),"")</f>
        <v>0</v>
      </c>
      <c r="G78" s="130" t="b">
        <f>IF(C78="",IF(Aloitus_Start!$D$1="Suomi","Tieto puuttuu: "&amp;C$3,IF(Aloitus_Start!$D$1="Svenska","Information saknas: "&amp;C$3)),"")</f>
        <v>0</v>
      </c>
      <c r="I78" s="35"/>
      <c r="J78" s="35"/>
      <c r="K78" s="91"/>
      <c r="L78" s="91"/>
    </row>
    <row r="79" spans="1:12" x14ac:dyDescent="0.15">
      <c r="A79" s="4"/>
      <c r="B79" s="61"/>
      <c r="C79" s="62"/>
      <c r="D79" s="129" t="str">
        <f>IF(Aloitus_Start!$D$1="Suomi","Muutos",IF(Aloitus_Start!$D$1="Svenska","Förändring","Valitse kieli - Välj spåket"))</f>
        <v>Valitse kieli - Välj spåket</v>
      </c>
      <c r="E79" s="129" t="str">
        <f>IF(Aloitus_Start!$D$1="Suomi","Muutos%",IF(Aloitus_Start!$D$1="Svenska","Förändr%","Valitse kieli - Välj spåket"))</f>
        <v>Valitse kieli - Välj spåket</v>
      </c>
      <c r="F79" s="125"/>
      <c r="G79" s="125"/>
      <c r="H79" s="13" t="str">
        <f>IF(Aloitus_Start!$D$1="Suomi","Henkilötyövuodet koulutuksen mukaan",IF(Aloitus_Start!$D$1="Svenska","Årsverken enligt utbildningen","Valitse kieli - Välj spåket"))</f>
        <v>Valitse kieli - Välj spåket</v>
      </c>
      <c r="I79" s="35">
        <f>B$3</f>
        <v>0</v>
      </c>
      <c r="J79" s="35">
        <f>C$3</f>
        <v>0</v>
      </c>
      <c r="K79" s="52" t="str">
        <f>IF(Aloitus_Start!$D$1="Suomi","Muutos",IF(Aloitus_Start!$D$1="Svenska","Förändring","Valitse kieli - Välj spåket"))</f>
        <v>Valitse kieli - Välj spåket</v>
      </c>
      <c r="L79" s="52" t="str">
        <f>IF(Aloitus_Start!$D$1="Suomi","Muutos%",IF(Aloitus_Start!$D$1="Svenska","Förändr%","Valitse kieli - Välj spåket"))</f>
        <v>Valitse kieli - Välj spåket</v>
      </c>
    </row>
    <row r="80" spans="1:12" x14ac:dyDescent="0.15">
      <c r="A80" s="5"/>
      <c r="B80" s="57"/>
      <c r="C80" s="58"/>
      <c r="D80" s="22"/>
      <c r="E80" s="34"/>
      <c r="F80" s="126"/>
      <c r="G80" s="126"/>
      <c r="H80" s="16" t="str">
        <f>IF(Aloitus_Start!$D$1="Suomi","Ammatill (ei ylempi korkeak)",IF(Aloitus_Start!$D$1="Svenska","Yrkesmässig utb (ej högre högskoleexamen)","Valitse kieli - Välj spåket"))</f>
        <v>Valitse kieli - Välj spåket</v>
      </c>
      <c r="I80" s="14">
        <f>B562-B563</f>
        <v>0</v>
      </c>
      <c r="J80" s="14">
        <f>C562-C563</f>
        <v>0</v>
      </c>
      <c r="K80" s="89">
        <f>J80-I80</f>
        <v>0</v>
      </c>
      <c r="L80" s="90" t="str">
        <f>IF(I80="","",IF(I80=0,"",(J80/I80)-1))</f>
        <v/>
      </c>
    </row>
    <row r="81" spans="1:12" x14ac:dyDescent="0.15">
      <c r="A81" s="7"/>
      <c r="B81" s="63"/>
      <c r="C81" s="64"/>
      <c r="D81" s="27">
        <f>C81-B81</f>
        <v>0</v>
      </c>
      <c r="E81" s="23" t="str">
        <f>IF(B81="","",IF(B81=0,"",(C81/B81)-1))</f>
        <v/>
      </c>
      <c r="F81" s="98" t="b">
        <f>IF(B81="",IF(Aloitus_Start!$D$1="Suomi","Tieto puuttuu: "&amp;B$3,IF(Aloitus_Start!$D$1="Svenska","Information saknas: "&amp;B$3)),"")</f>
        <v>0</v>
      </c>
      <c r="G81" s="98" t="b">
        <f>IF(C81="",IF(Aloitus_Start!$D$1="Suomi","Tieto puuttuu: "&amp;C$3,IF(Aloitus_Start!$D$1="Svenska","Information saknas: "&amp;C$3)),"")</f>
        <v>0</v>
      </c>
      <c r="H81" s="16" t="str">
        <f>IF(Aloitus_Start!$D$1="Suomi","Ylempi korkeakoulututk",IF(Aloitus_Start!$D$1="Svenska","Högre högskoleexamen","Valitse kieli - Välj spåket"))</f>
        <v>Valitse kieli - Välj spåket</v>
      </c>
      <c r="I81" s="14">
        <f t="shared" ref="I81:J83" si="47">B563</f>
        <v>0</v>
      </c>
      <c r="J81" s="14">
        <f t="shared" si="47"/>
        <v>0</v>
      </c>
      <c r="K81" s="89">
        <f>J81-I81</f>
        <v>0</v>
      </c>
      <c r="L81" s="90" t="str">
        <f>IF(I81="","",IF(I81=0,"",(J81/I81)-1))</f>
        <v/>
      </c>
    </row>
    <row r="82" spans="1:12" x14ac:dyDescent="0.15">
      <c r="A82" s="5"/>
      <c r="B82" s="57"/>
      <c r="C82" s="58"/>
      <c r="D82" s="22"/>
      <c r="E82" s="34"/>
      <c r="F82" s="126"/>
      <c r="G82" s="126"/>
      <c r="H82" s="16" t="str">
        <f>IF(Aloitus_Start!$D$1="Suomi",MID(A564,1,19),IF(Aloitus_Start!$D$1="Svenska",MID(A564,1,8),"Valitse kieli - Välj spåket"))</f>
        <v>Valitse kieli - Välj spåket</v>
      </c>
      <c r="I82" s="35">
        <f t="shared" si="47"/>
        <v>0</v>
      </c>
      <c r="J82" s="35">
        <f t="shared" si="47"/>
        <v>0</v>
      </c>
      <c r="K82" s="89">
        <f>J82-I82</f>
        <v>0</v>
      </c>
      <c r="L82" s="90" t="str">
        <f>IF(I82="","",IF(I82=0,"",(J82/I82)-1))</f>
        <v/>
      </c>
    </row>
    <row r="83" spans="1:12" x14ac:dyDescent="0.15">
      <c r="A83" s="6"/>
      <c r="B83" s="59"/>
      <c r="C83" s="60"/>
      <c r="D83" s="24">
        <f>C83-B83</f>
        <v>0</v>
      </c>
      <c r="E83" s="25" t="str">
        <f t="shared" ref="E83:E84" si="48">IF(B83="","",IF(B83=0,"",(C83/B83)-1))</f>
        <v/>
      </c>
      <c r="F83" s="127" t="b">
        <f>IF(B83="",IF(Aloitus_Start!$D$1="Suomi","Tieto puuttuu: "&amp;B$3,IF(Aloitus_Start!$D$1="Svenska","Information saknas: "&amp;B$3)),"")</f>
        <v>0</v>
      </c>
      <c r="G83" s="127" t="b">
        <f>IF(C83="",IF(Aloitus_Start!$D$1="Suomi","Tieto puuttuu: "&amp;C$3,IF(Aloitus_Start!$D$1="Svenska","Information saknas: "&amp;C$3)),"")</f>
        <v>0</v>
      </c>
      <c r="H83" s="16" t="str">
        <f>IF(Aloitus_Start!$D$1="Suomi","Muu henk",IF(Aloitus_Start!$D$1="Svenska","Övrig personal","Valitse kieli - Välj spåket"))</f>
        <v>Valitse kieli - Välj spåket</v>
      </c>
      <c r="I83" s="35">
        <f t="shared" si="47"/>
        <v>0</v>
      </c>
      <c r="J83" s="35">
        <f t="shared" si="47"/>
        <v>0</v>
      </c>
      <c r="K83" s="52">
        <f>J83-I83</f>
        <v>0</v>
      </c>
      <c r="L83" s="52" t="str">
        <f>IF(I83="","",IF(I83=0,"",(J83/I83)-1))</f>
        <v/>
      </c>
    </row>
    <row r="84" spans="1:12" x14ac:dyDescent="0.15">
      <c r="A84" s="6"/>
      <c r="B84" s="59"/>
      <c r="C84" s="60"/>
      <c r="D84" s="24">
        <f>C84-B84</f>
        <v>0</v>
      </c>
      <c r="E84" s="25" t="str">
        <f t="shared" si="48"/>
        <v/>
      </c>
      <c r="F84" s="127" t="b">
        <f>IF(B84="",IF(Aloitus_Start!$D$1="Suomi","Tieto puuttuu: "&amp;B$3,IF(Aloitus_Start!$D$1="Svenska","Information saknas: "&amp;B$3)),"")</f>
        <v>0</v>
      </c>
      <c r="G84" s="127" t="b">
        <f>IF(C84="",IF(Aloitus_Start!$D$1="Suomi","Tieto puuttuu: "&amp;C$3,IF(Aloitus_Start!$D$1="Svenska","Information saknas: "&amp;C$3)),"")</f>
        <v>0</v>
      </c>
      <c r="H84" s="16" t="str">
        <f>IF(Aloitus_Start!$D$1="Suomi","Yhteensä",IF(Aloitus_Start!$D$1="Svenska","Sammanlagt","Valitse kieli - Välj spåket"))</f>
        <v>Valitse kieli - Välj spåket</v>
      </c>
      <c r="I84" s="35">
        <f>SUM(I80:I83)</f>
        <v>0</v>
      </c>
      <c r="J84" s="35">
        <f>SUM(J80:J83)</f>
        <v>0</v>
      </c>
      <c r="K84" s="52">
        <f>J84-I84</f>
        <v>0</v>
      </c>
      <c r="L84" s="52" t="str">
        <f>IF(I84="","",IF(I84=0,"",(J84/I84)-1))</f>
        <v/>
      </c>
    </row>
    <row r="85" spans="1:12" x14ac:dyDescent="0.15">
      <c r="A85" s="9"/>
      <c r="B85" s="69"/>
      <c r="C85" s="70"/>
      <c r="D85" s="27">
        <f>C85-B85</f>
        <v>0</v>
      </c>
      <c r="E85" s="23" t="str">
        <f>IF(B85="","",IF(B85=0,"",(C85/B85)-1))</f>
        <v/>
      </c>
      <c r="F85" s="130" t="b">
        <f>IF(B85="",IF(Aloitus_Start!$D$1="Suomi","Tieto puuttuu: "&amp;B$3,IF(Aloitus_Start!$D$1="Svenska","Information saknas: "&amp;B$3)),"")</f>
        <v>0</v>
      </c>
      <c r="G85" s="130" t="b">
        <f>IF(C85="",IF(Aloitus_Start!$D$1="Suomi","Tieto puuttuu: "&amp;C$3,IF(Aloitus_Start!$D$1="Svenska","Information saknas: "&amp;C$3)),"")</f>
        <v>0</v>
      </c>
      <c r="I85" s="35"/>
      <c r="J85" s="35"/>
      <c r="K85" s="91"/>
      <c r="L85" s="91"/>
    </row>
    <row r="86" spans="1:12" x14ac:dyDescent="0.15">
      <c r="A86" s="5"/>
      <c r="B86" s="57"/>
      <c r="C86" s="58"/>
      <c r="D86" s="22">
        <f>C86-B86</f>
        <v>0</v>
      </c>
      <c r="E86" s="23" t="str">
        <f>IF(B86="","",IF(B86=0,"",(C86/B86)-1))</f>
        <v/>
      </c>
      <c r="F86" s="126" t="b">
        <f>IF(B86="",IF(Aloitus_Start!$D$1="Suomi","Tieto puuttuu: "&amp;B$3,IF(Aloitus_Start!$D$1="Svenska","Information saknas: "&amp;B$3)),"")</f>
        <v>0</v>
      </c>
      <c r="G86" s="126" t="b">
        <f>IF(C86="",IF(Aloitus_Start!$D$1="Suomi","Tieto puuttuu: "&amp;C$3,IF(Aloitus_Start!$D$1="Svenska","Information saknas: "&amp;C$3)),"")</f>
        <v>0</v>
      </c>
      <c r="H86" s="13" t="str">
        <f>IF(Aloitus_Start!$D$1="Suomi","Henkilöstön koulutus",IF(Aloitus_Start!$D$1="Svenska","Personalutbildning","Valitse kieli - Välj spåket"))</f>
        <v>Valitse kieli - Välj spåket</v>
      </c>
      <c r="I86" s="35">
        <f>B$3</f>
        <v>0</v>
      </c>
      <c r="J86" s="35">
        <f>C$3</f>
        <v>0</v>
      </c>
      <c r="K86" s="52" t="str">
        <f>IF(Aloitus_Start!$D$1="Suomi","Muutos",IF(Aloitus_Start!$D$1="Svenska","Förändring","Valitse kieli - Välj spåket"))</f>
        <v>Valitse kieli - Välj spåket</v>
      </c>
      <c r="L86" s="52" t="str">
        <f>IF(Aloitus_Start!$D$1="Suomi","Muutos%",IF(Aloitus_Start!$D$1="Svenska","Förändr%","Valitse kieli - Välj spåket"))</f>
        <v>Valitse kieli - Välj spåket</v>
      </c>
    </row>
    <row r="87" spans="1:12" x14ac:dyDescent="0.15">
      <c r="A87" s="9"/>
      <c r="B87" s="69"/>
      <c r="C87" s="70"/>
      <c r="D87" s="27">
        <f>C87-B87</f>
        <v>0</v>
      </c>
      <c r="E87" s="23" t="str">
        <f>IF(B87="","",IF(B87=0,"",(C87/B87)-1))</f>
        <v/>
      </c>
      <c r="F87" s="130" t="b">
        <f>IF(B87="",IF(Aloitus_Start!$D$1="Suomi","Tieto puuttuu: "&amp;B$3,IF(Aloitus_Start!$D$1="Svenska","Information saknas: "&amp;B$3)),"")</f>
        <v>0</v>
      </c>
      <c r="G87" s="130" t="b">
        <f>IF(C87="",IF(Aloitus_Start!$D$1="Suomi","Tieto puuttuu: "&amp;C$3,IF(Aloitus_Start!$D$1="Svenska","Information saknas: "&amp;C$3)),"")</f>
        <v>0</v>
      </c>
      <c r="H87" s="16" t="str">
        <f>IF(Aloitus_Start!$D$1="Suomi","Koulutusmenot (x1000€)",IF(Aloitus_Start!$D$1="Svenska","Utbildningskostnader (x1000€)","Valitse kieli - Välj spåket"))</f>
        <v>Valitse kieli - Välj spåket</v>
      </c>
      <c r="I87" s="35">
        <f>B489</f>
        <v>0</v>
      </c>
      <c r="J87" s="35">
        <f>C489</f>
        <v>0</v>
      </c>
      <c r="K87" s="89">
        <f>J87-I87</f>
        <v>0</v>
      </c>
      <c r="L87" s="90" t="str">
        <f t="shared" ref="L87:L92" si="49">IF(I87="","",IF(I87=0,"",(J87/I87)-1))</f>
        <v/>
      </c>
    </row>
    <row r="88" spans="1:12" x14ac:dyDescent="0.15">
      <c r="A88" s="4"/>
      <c r="B88" s="61"/>
      <c r="C88" s="62"/>
      <c r="D88" s="129" t="str">
        <f>IF(Aloitus_Start!$D$1="Suomi","Muutos",IF(Aloitus_Start!$D$1="Svenska","Förändring","Valitse kieli - Välj spåket"))</f>
        <v>Valitse kieli - Välj spåket</v>
      </c>
      <c r="E88" s="129" t="str">
        <f>IF(Aloitus_Start!$D$1="Suomi","Muutos%",IF(Aloitus_Start!$D$1="Svenska","Förändr%","Valitse kieli - Välj spåket"))</f>
        <v>Valitse kieli - Välj spåket</v>
      </c>
      <c r="F88" s="125"/>
      <c r="G88" s="125"/>
      <c r="H88" s="16" t="str">
        <f>IF(Aloitus_Start!$D$1="Suomi",MID(A567,7,18),IF(Aloitus_Start!$D$1="Svenska",MID(A567,7,16),"Valitse kieli - Välj spåket"))</f>
        <v>Valitse kieli - Välj spåket</v>
      </c>
      <c r="I88" s="35">
        <f>B567</f>
        <v>0</v>
      </c>
      <c r="J88" s="35">
        <f>C567</f>
        <v>0</v>
      </c>
      <c r="K88" s="89">
        <f>J88-I88</f>
        <v>0</v>
      </c>
      <c r="L88" s="90" t="str">
        <f t="shared" si="49"/>
        <v/>
      </c>
    </row>
    <row r="89" spans="1:12" x14ac:dyDescent="0.15">
      <c r="A89" s="5"/>
      <c r="B89" s="57"/>
      <c r="C89" s="58"/>
      <c r="D89" s="22"/>
      <c r="E89" s="34"/>
      <c r="F89" s="126"/>
      <c r="G89" s="126"/>
      <c r="H89" s="16" t="str">
        <f>IF(Aloitus_Start!$D$1="Suomi",MID(A568,7,37),IF(Aloitus_Start!$D$1="Svenska",MID(A568,7,28),"Valitse kieli - Välj spåket"))</f>
        <v>Valitse kieli - Välj spåket</v>
      </c>
      <c r="I89" s="39">
        <f>B568</f>
        <v>0</v>
      </c>
      <c r="J89" s="39">
        <f>C568</f>
        <v>0</v>
      </c>
      <c r="K89" s="93">
        <f>J89-I89</f>
        <v>0</v>
      </c>
      <c r="L89" s="90" t="str">
        <f t="shared" si="49"/>
        <v/>
      </c>
    </row>
    <row r="90" spans="1:12" x14ac:dyDescent="0.15">
      <c r="A90" s="5"/>
      <c r="B90" s="57"/>
      <c r="C90" s="58"/>
      <c r="D90" s="22">
        <f>C90-B90</f>
        <v>0</v>
      </c>
      <c r="E90" s="23" t="str">
        <f>IF(B90="","",IF(B90=0,"",(C90/B90)-1))</f>
        <v/>
      </c>
      <c r="F90" s="126" t="b">
        <f>IF(B90="",IF(Aloitus_Start!$D$1="Suomi","Tieto puuttuu: "&amp;B$3,IF(Aloitus_Start!$D$1="Svenska","Information saknas: "&amp;B$3)),"")</f>
        <v>0</v>
      </c>
      <c r="G90" s="126" t="b">
        <f>IF(C90="",IF(Aloitus_Start!$D$1="Suomi","Tieto puuttuu: "&amp;C$3,IF(Aloitus_Start!$D$1="Svenska","Information saknas: "&amp;C$3)),"")</f>
        <v>0</v>
      </c>
      <c r="H90" s="16" t="str">
        <f>IF(Aloitus_Start!$D$1="Suomi","Koulutuspv / hlö",IF(Aloitus_Start!$D$1="Svenska","Utbildningsdagar / person","Valitse kieli - Välj spåket"))</f>
        <v>Valitse kieli - Välj spåket</v>
      </c>
      <c r="I90" s="35" t="str">
        <f>IF(I89=0,"",I88/I89)</f>
        <v/>
      </c>
      <c r="J90" s="35" t="str">
        <f>IF(J89=0,"",J88/J89)</f>
        <v/>
      </c>
      <c r="K90" s="91" t="str">
        <f>IF(I90="","",J90-I90)</f>
        <v/>
      </c>
      <c r="L90" s="90" t="str">
        <f t="shared" si="49"/>
        <v/>
      </c>
    </row>
    <row r="91" spans="1:12" x14ac:dyDescent="0.15">
      <c r="A91" s="6"/>
      <c r="B91" s="59"/>
      <c r="C91" s="60"/>
      <c r="D91" s="24">
        <f>C91-B91</f>
        <v>0</v>
      </c>
      <c r="E91" s="25" t="str">
        <f t="shared" ref="E91" si="50">IF(B91="","",IF(B91=0,"",(C91/B91)-1))</f>
        <v/>
      </c>
      <c r="F91" s="127" t="b">
        <f>IF(B91="",IF(Aloitus_Start!$D$1="Suomi","Tieto puuttuu: "&amp;B$3,IF(Aloitus_Start!$D$1="Svenska","Information saknas: "&amp;B$3)),"")</f>
        <v>0</v>
      </c>
      <c r="G91" s="127" t="b">
        <f>IF(C91="",IF(Aloitus_Start!$D$1="Suomi","Tieto puuttuu: "&amp;C$3,IF(Aloitus_Start!$D$1="Svenska","Information saknas: "&amp;C$3)),"")</f>
        <v>0</v>
      </c>
      <c r="H91" s="16" t="str">
        <f>IF(Aloitus_Start!$D$1="Suomi","Koulutuspäivän keskihinta (€)",IF(Aloitus_Start!$D$1="Svenska","Utbildningsdagens medelpris","Valitse kieli - Välj spåket"))</f>
        <v>Valitse kieli - Välj spåket</v>
      </c>
      <c r="I91" s="35" t="str">
        <f>IF(I88=0,"",(I87*1000)/I88)</f>
        <v/>
      </c>
      <c r="J91" s="35" t="str">
        <f>IF(J88=0,"",(J87*1000)/J88)</f>
        <v/>
      </c>
      <c r="K91" s="52" t="str">
        <f>IF(I91="","",J91-I91)</f>
        <v/>
      </c>
      <c r="L91" s="90" t="str">
        <f t="shared" si="49"/>
        <v/>
      </c>
    </row>
    <row r="92" spans="1:12" x14ac:dyDescent="0.15">
      <c r="A92" s="7"/>
      <c r="B92" s="63"/>
      <c r="C92" s="64"/>
      <c r="D92" s="27">
        <f>C92-B92</f>
        <v>0</v>
      </c>
      <c r="E92" s="23" t="str">
        <f>IF(B92="","",IF(B92=0,"",(C92/B92)-1))</f>
        <v/>
      </c>
      <c r="F92" s="98" t="b">
        <f>IF(B92="",IF(Aloitus_Start!$D$1="Suomi","Tieto puuttuu: "&amp;B$3,IF(Aloitus_Start!$D$1="Svenska","Information saknas: "&amp;B$3)),"")</f>
        <v>0</v>
      </c>
      <c r="G92" s="98" t="b">
        <f>IF(C92="",IF(Aloitus_Start!$D$1="Suomi","Tieto puuttuu: "&amp;C$3,IF(Aloitus_Start!$D$1="Svenska","Information saknas: "&amp;C$3)),"")</f>
        <v>0</v>
      </c>
      <c r="H92" s="16" t="str">
        <f>IF(Aloitus_Start!$D$1="Suomi","Koulutuksen hinta / hlö (€)",IF(Aloitus_Start!$D$1="Svenska","Utbildningskostnader / person (€)","Valitse kieli - Välj spåket"))</f>
        <v>Valitse kieli - Välj spåket</v>
      </c>
      <c r="I92" s="35" t="str">
        <f>IF(I89=0,"",I87*1000/I89)</f>
        <v/>
      </c>
      <c r="J92" s="35" t="str">
        <f>IF(J89=0,"",J87*1000/J89)</f>
        <v/>
      </c>
      <c r="K92" s="89" t="str">
        <f>IF(I92="","",J92-I92)</f>
        <v/>
      </c>
      <c r="L92" s="90" t="str">
        <f t="shared" si="49"/>
        <v/>
      </c>
    </row>
    <row r="93" spans="1:12" x14ac:dyDescent="0.15">
      <c r="A93" s="5"/>
      <c r="B93" s="57"/>
      <c r="C93" s="58"/>
      <c r="D93" s="22"/>
      <c r="E93" s="34"/>
      <c r="F93" s="126"/>
      <c r="G93" s="126"/>
      <c r="I93" s="35"/>
      <c r="J93" s="35"/>
      <c r="K93" s="91"/>
      <c r="L93" s="91"/>
    </row>
    <row r="94" spans="1:12" x14ac:dyDescent="0.15">
      <c r="A94" s="5"/>
      <c r="B94" s="57"/>
      <c r="C94" s="58"/>
      <c r="D94" s="22">
        <f>C94-B94</f>
        <v>0</v>
      </c>
      <c r="E94" s="23" t="str">
        <f>IF(B94="","",IF(B94=0,"",(C94/B94)-1))</f>
        <v/>
      </c>
      <c r="F94" s="126" t="b">
        <f>IF(B94="",IF(Aloitus_Start!$D$1="Suomi","Tieto puuttuu: "&amp;B$3,IF(Aloitus_Start!$D$1="Svenska","Information saknas: "&amp;B$3)),"")</f>
        <v>0</v>
      </c>
      <c r="G94" s="126" t="b">
        <f>IF(C94="",IF(Aloitus_Start!$D$1="Suomi","Tieto puuttuu: "&amp;C$3,IF(Aloitus_Start!$D$1="Svenska","Information saknas: "&amp;C$3)),"")</f>
        <v>0</v>
      </c>
      <c r="H94" s="13" t="str">
        <f>IF(Aloitus_Start!$D$1="Suomi","Kirjaston antama opetus",IF(Aloitus_Start!$D$1="Svenska","Undervisning given av biblioteket","Valitse kieli - Välj spåket"))</f>
        <v>Valitse kieli - Välj spåket</v>
      </c>
      <c r="I94" s="35">
        <f>B$3</f>
        <v>0</v>
      </c>
      <c r="J94" s="35">
        <f>C$3</f>
        <v>0</v>
      </c>
      <c r="K94" s="52" t="str">
        <f>IF(Aloitus_Start!$D$1="Suomi","Muutos",IF(Aloitus_Start!$D$1="Svenska","Förändring","Valitse kieli - Välj spåket"))</f>
        <v>Valitse kieli - Välj spåket</v>
      </c>
      <c r="L94" s="52" t="str">
        <f>IF(Aloitus_Start!$D$1="Suomi","Muutos%",IF(Aloitus_Start!$D$1="Svenska","Förändr%","Valitse kieli - Välj spåket"))</f>
        <v>Valitse kieli - Välj spåket</v>
      </c>
    </row>
    <row r="95" spans="1:12" x14ac:dyDescent="0.15">
      <c r="A95" s="7"/>
      <c r="B95" s="65"/>
      <c r="C95" s="66"/>
      <c r="D95" s="15">
        <f>C95-B95</f>
        <v>0</v>
      </c>
      <c r="E95" s="23" t="str">
        <f>IF(B95="","",IF(B95=0,"",(C95/B95)-1))</f>
        <v/>
      </c>
      <c r="F95" s="98" t="b">
        <f>IF(B95="",IF(Aloitus_Start!$D$1="Suomi","Tieto puuttuu: "&amp;B$3,IF(Aloitus_Start!$D$1="Svenska","Information saknas: "&amp;B$3)),"")</f>
        <v>0</v>
      </c>
      <c r="G95" s="98" t="b">
        <f>IF(C95="",IF(Aloitus_Start!$D$1="Suomi","Tieto puuttuu: "&amp;C$3,IF(Aloitus_Start!$D$1="Svenska","Information saknas: "&amp;C$3)),"")</f>
        <v>0</v>
      </c>
      <c r="H95" s="16" t="str">
        <f>IF(Aloitus_Start!$D$1="Suomi","Opetustunnit",IF(Aloitus_Start!$D$1="Svenska","Undervisningstimmar","Valitse kieli - Välj spåket"))</f>
        <v>Valitse kieli - Välj spåket</v>
      </c>
      <c r="I95" s="35">
        <f>B443</f>
        <v>0</v>
      </c>
      <c r="J95" s="35">
        <f>C443</f>
        <v>0</v>
      </c>
      <c r="K95" s="89">
        <f t="shared" ref="K95:K101" si="51">J95-I95</f>
        <v>0</v>
      </c>
      <c r="L95" s="90" t="str">
        <f t="shared" ref="L95:L101" si="52">IF(I95="","",IF(I95=0,"",(J95/I95)-1))</f>
        <v/>
      </c>
    </row>
    <row r="96" spans="1:12" x14ac:dyDescent="0.15">
      <c r="A96" s="9"/>
      <c r="B96" s="69"/>
      <c r="C96" s="70"/>
      <c r="D96" s="15">
        <f>C96-B96</f>
        <v>0</v>
      </c>
      <c r="E96" s="23" t="str">
        <f>IF(B96="","",IF(B96=0,"",(C96/B96)-1))</f>
        <v/>
      </c>
      <c r="F96" s="130" t="b">
        <f>IF(B96="",IF(Aloitus_Start!$D$1="Suomi","Tieto puuttuu: "&amp;B$3,IF(Aloitus_Start!$D$1="Svenska","Information saknas: "&amp;B$3)),"")</f>
        <v>0</v>
      </c>
      <c r="G96" s="130" t="b">
        <f>IF(C96="",IF(Aloitus_Start!$D$1="Suomi","Tieto puuttuu: "&amp;C$3,IF(Aloitus_Start!$D$1="Svenska","Information saknas: "&amp;C$3)),"")</f>
        <v>0</v>
      </c>
      <c r="H96" s="16" t="str">
        <f>IF(Aloitus_Start!$D$1="Suomi",MID(A444,1,15),IF(Aloitus_Start!$D$1="Svenska",MID(A444,1,15),"Valitse kieli - Välj spåket"))</f>
        <v>Valitse kieli - Välj spåket</v>
      </c>
      <c r="I96" s="35">
        <f>B444</f>
        <v>0</v>
      </c>
      <c r="J96" s="35">
        <f>C444</f>
        <v>0</v>
      </c>
      <c r="K96" s="89">
        <f t="shared" si="51"/>
        <v>0</v>
      </c>
      <c r="L96" s="90" t="str">
        <f t="shared" si="52"/>
        <v/>
      </c>
    </row>
    <row r="97" spans="1:12" x14ac:dyDescent="0.15">
      <c r="A97" s="4"/>
      <c r="B97" s="61"/>
      <c r="C97" s="62"/>
      <c r="D97" s="129" t="str">
        <f>IF(Aloitus_Start!$D$1="Suomi","Muutos",IF(Aloitus_Start!$D$1="Svenska","Förändring","Valitse kieli - Välj spåket"))</f>
        <v>Valitse kieli - Välj spåket</v>
      </c>
      <c r="E97" s="129" t="str">
        <f>IF(Aloitus_Start!$D$1="Suomi","Muutos%",IF(Aloitus_Start!$D$1="Svenska","Förändr%","Valitse kieli - Välj spåket"))</f>
        <v>Valitse kieli - Välj spåket</v>
      </c>
      <c r="F97" s="125"/>
      <c r="G97" s="125"/>
      <c r="H97" s="16" t="str">
        <f>IF(Aloitus_Start!$D$1="Suomi","Lähiopetus, osanott",IF(Aloitus_Start!$D$1="Svenska","Närundervisning, deltagare","Valitse kieli - Välj spåket"))</f>
        <v>Valitse kieli - Välj spåket</v>
      </c>
      <c r="I97" s="39">
        <f>I96-I98</f>
        <v>0</v>
      </c>
      <c r="J97" s="39">
        <f>J96-J98</f>
        <v>0</v>
      </c>
      <c r="K97" s="93">
        <f t="shared" si="51"/>
        <v>0</v>
      </c>
      <c r="L97" s="90" t="str">
        <f t="shared" si="52"/>
        <v/>
      </c>
    </row>
    <row r="98" spans="1:12" x14ac:dyDescent="0.15">
      <c r="A98" s="5"/>
      <c r="B98" s="57"/>
      <c r="C98" s="58"/>
      <c r="D98" s="22"/>
      <c r="E98" s="34"/>
      <c r="F98" s="126"/>
      <c r="G98" s="126"/>
      <c r="H98" s="16" t="str">
        <f>IF(Aloitus_Start!$D$1="Suomi","Verkko-opetus, osanott",IF(Aloitus_Start!$D$1="Svenska","Nätundervisning, deltagare","Valitse kieli - Välj spåket"))</f>
        <v>Valitse kieli - Välj spåket</v>
      </c>
      <c r="I98" s="39">
        <f>B447</f>
        <v>0</v>
      </c>
      <c r="J98" s="39">
        <f>C447</f>
        <v>0</v>
      </c>
      <c r="K98" s="93">
        <f t="shared" si="51"/>
        <v>0</v>
      </c>
      <c r="L98" s="90" t="str">
        <f t="shared" si="52"/>
        <v/>
      </c>
    </row>
    <row r="99" spans="1:12" x14ac:dyDescent="0.15">
      <c r="A99" s="7"/>
      <c r="B99" s="63"/>
      <c r="C99" s="64"/>
      <c r="D99" s="27">
        <f>C99-B99</f>
        <v>0</v>
      </c>
      <c r="E99" s="23" t="str">
        <f>IF(B99="","",IF(B99=0,"",(C99/B99)-1))</f>
        <v/>
      </c>
      <c r="F99" s="98" t="b">
        <f>IF(B99="",IF(Aloitus_Start!$D$1="Suomi","Tieto puuttuu: "&amp;B$3,IF(Aloitus_Start!$D$1="Svenska","Information saknas: "&amp;B$3)),"")</f>
        <v>0</v>
      </c>
      <c r="G99" s="98" t="b">
        <f>IF(C99="",IF(Aloitus_Start!$D$1="Suomi","Tieto puuttuu: "&amp;C$3,IF(Aloitus_Start!$D$1="Svenska","Information saknas: "&amp;C$3)),"")</f>
        <v>0</v>
      </c>
      <c r="H99" s="16" t="str">
        <f>IF(Aloitus_Start!$D$1="Suomi","Kurssien opintopiestemäärä",IF(Aloitus_Start!$D$1="Svenska","Antal studiepoäng för kurser","Valitse kieli - Välj spåket"))</f>
        <v>Valitse kieli - Välj spåket</v>
      </c>
      <c r="I99" s="35">
        <f>B445</f>
        <v>0</v>
      </c>
      <c r="J99" s="35">
        <f>C445</f>
        <v>0</v>
      </c>
      <c r="K99" s="89">
        <f t="shared" si="51"/>
        <v>0</v>
      </c>
      <c r="L99" s="90" t="str">
        <f t="shared" si="52"/>
        <v/>
      </c>
    </row>
    <row r="100" spans="1:12" x14ac:dyDescent="0.15">
      <c r="A100" s="7"/>
      <c r="B100" s="63"/>
      <c r="C100" s="64"/>
      <c r="D100" s="27">
        <f>C100-B100</f>
        <v>0</v>
      </c>
      <c r="E100" s="23" t="str">
        <f>IF(B100="","",IF(B100=0,"",(C100/B100)-1))</f>
        <v/>
      </c>
      <c r="F100" s="98" t="b">
        <f>IF(B100="",IF(Aloitus_Start!$D$1="Suomi","Tieto puuttuu: "&amp;B$3,IF(Aloitus_Start!$D$1="Svenska","Information saknas: "&amp;B$3)),"")</f>
        <v>0</v>
      </c>
      <c r="G100" s="98" t="b">
        <f>IF(C100="",IF(Aloitus_Start!$D$1="Suomi","Tieto puuttuu: "&amp;C$3,IF(Aloitus_Start!$D$1="Svenska","Information saknas: "&amp;C$3)),"")</f>
        <v>0</v>
      </c>
      <c r="H100" s="16" t="str">
        <f>IF(Aloitus_Start!$D$1="Suomi","Lähiopetus, opintopist",IF(Aloitus_Start!$D$1="Svenska","Närundervisning, studiepoäng","Valitse kieli - Välj spåket"))</f>
        <v>Valitse kieli - Välj spåket</v>
      </c>
      <c r="I100" s="35">
        <f>I99-I101</f>
        <v>0</v>
      </c>
      <c r="J100" s="35">
        <f>J99-J101</f>
        <v>0</v>
      </c>
      <c r="K100" s="89">
        <f t="shared" si="51"/>
        <v>0</v>
      </c>
      <c r="L100" s="90" t="str">
        <f t="shared" si="52"/>
        <v/>
      </c>
    </row>
    <row r="101" spans="1:12" x14ac:dyDescent="0.15">
      <c r="A101" s="7"/>
      <c r="B101" s="65"/>
      <c r="C101" s="66"/>
      <c r="D101" s="15">
        <f>C101-B101</f>
        <v>0</v>
      </c>
      <c r="E101" s="23" t="str">
        <f>IF(B101="","",IF(B101=0,"",(C101/B101)-1))</f>
        <v/>
      </c>
      <c r="F101" s="98" t="b">
        <f>IF(B101="",IF(Aloitus_Start!$D$1="Suomi","Tieto puuttuu: "&amp;B$3,IF(Aloitus_Start!$D$1="Svenska","Information saknas: "&amp;B$3)),"")</f>
        <v>0</v>
      </c>
      <c r="G101" s="98" t="b">
        <f>IF(C101="",IF(Aloitus_Start!$D$1="Suomi","Tieto puuttuu: "&amp;C$3,IF(Aloitus_Start!$D$1="Svenska","Information saknas: "&amp;C$3)),"")</f>
        <v>0</v>
      </c>
      <c r="H101" s="16" t="str">
        <f>IF(Aloitus_Start!$D$1="Suomi","Verkko-opetus, opintopist",IF(Aloitus_Start!$D$1="Svenska","Nätundervisning, studiepoäng","Valitse kieli - Välj spåket"))</f>
        <v>Valitse kieli - Välj spåket</v>
      </c>
      <c r="I101" s="35">
        <f>B446</f>
        <v>0</v>
      </c>
      <c r="J101" s="35">
        <f>C446</f>
        <v>0</v>
      </c>
      <c r="K101" s="89">
        <f t="shared" si="51"/>
        <v>0</v>
      </c>
      <c r="L101" s="90" t="str">
        <f t="shared" si="52"/>
        <v/>
      </c>
    </row>
    <row r="102" spans="1:12" x14ac:dyDescent="0.15">
      <c r="A102" s="5"/>
      <c r="B102" s="71"/>
      <c r="C102" s="72"/>
      <c r="D102" s="40"/>
      <c r="E102" s="34"/>
      <c r="F102" s="126"/>
      <c r="G102" s="126"/>
      <c r="H102" s="38"/>
    </row>
    <row r="103" spans="1:12" x14ac:dyDescent="0.15">
      <c r="A103" s="6"/>
      <c r="B103" s="73"/>
      <c r="C103" s="74"/>
      <c r="D103" s="41"/>
      <c r="E103" s="127"/>
      <c r="F103" s="127"/>
      <c r="G103" s="127"/>
      <c r="H103" s="13" t="str">
        <f>IF(Aloitus_Start!$D$1="Suomi","Ostojen osuus aineistonhankinnasta",IF(Aloitus_Start!$D$1="Svenska","Andel inköpta av biblioteksmaterialförvärv","Valitse kieli - Välj spåket"))</f>
        <v>Valitse kieli - Välj spåket</v>
      </c>
      <c r="I103" s="35"/>
      <c r="J103" s="35"/>
      <c r="K103" s="91"/>
      <c r="L103" s="91"/>
    </row>
    <row r="104" spans="1:12" x14ac:dyDescent="0.15">
      <c r="A104" s="7"/>
      <c r="B104" s="63"/>
      <c r="C104" s="64"/>
      <c r="D104" s="27">
        <f t="shared" ref="D104:D113" si="53">C104-B104</f>
        <v>0</v>
      </c>
      <c r="E104" s="23" t="str">
        <f t="shared" ref="E104:E113" si="54">IF(B104="","",IF(B104=0,"",(C104/B104)-1))</f>
        <v/>
      </c>
      <c r="F104" s="98" t="b">
        <f>IF(B104="",IF(Aloitus_Start!$D$1="Suomi","Tieto puuttuu: "&amp;B$3,IF(Aloitus_Start!$D$1="Svenska","Information saknas: "&amp;B$3)),"")</f>
        <v>0</v>
      </c>
      <c r="G104" s="98" t="b">
        <f>IF(C104="",IF(Aloitus_Start!$D$1="Suomi","Tieto puuttuu: "&amp;C$3,IF(Aloitus_Start!$D$1="Svenska","Information saknas: "&amp;C$3)),"")</f>
        <v>0</v>
      </c>
      <c r="H104" s="16" t="str">
        <f>IF(Aloitus_Start!$D$1="Suomi","Painetut ja mikromuotoiset kausijulkaisut",IF(Aloitus_Start!$D$1="Svenska","Tryckta och mikrofilmade periodika","Valitse kieli - Välj spåket"))</f>
        <v>Valitse kieli - Välj spåket</v>
      </c>
      <c r="I104" s="35">
        <f>B$3</f>
        <v>0</v>
      </c>
      <c r="J104" s="35">
        <f>C$3</f>
        <v>0</v>
      </c>
      <c r="K104" s="52" t="str">
        <f>IF(Aloitus_Start!$D$1="Suomi","Muutos",IF(Aloitus_Start!$D$1="Svenska","Förändring","Valitse kieli - Välj spåket"))</f>
        <v>Valitse kieli - Välj spåket</v>
      </c>
      <c r="L104" s="52" t="str">
        <f>IF(Aloitus_Start!$D$1="Suomi","Muutos%",IF(Aloitus_Start!$D$1="Svenska","Förändr%","Valitse kieli - Välj spåket"))</f>
        <v>Valitse kieli - Välj spåket</v>
      </c>
    </row>
    <row r="105" spans="1:12" x14ac:dyDescent="0.15">
      <c r="A105" s="7"/>
      <c r="B105" s="63"/>
      <c r="C105" s="64"/>
      <c r="D105" s="27">
        <f t="shared" si="53"/>
        <v>0</v>
      </c>
      <c r="E105" s="23" t="str">
        <f t="shared" si="54"/>
        <v/>
      </c>
      <c r="F105" s="98" t="b">
        <f>IF(B105="",IF(Aloitus_Start!$D$1="Suomi","Tieto puuttuu: "&amp;B$3,IF(Aloitus_Start!$D$1="Svenska","Information saknas: "&amp;B$3)),"")</f>
        <v>0</v>
      </c>
      <c r="G105" s="98" t="b">
        <f>IF(C105="",IF(Aloitus_Start!$D$1="Suomi","Tieto puuttuu: "&amp;C$3,IF(Aloitus_Start!$D$1="Svenska","Information saknas: "&amp;C$3)),"")</f>
        <v>0</v>
      </c>
      <c r="H105" s="16" t="str">
        <f>IF(Aloitus_Start!$D$1="Suomi","Nimekkeet",IF(Aloitus_Start!$D$1="Svenska","Titlar","Valitse kieli - Välj spåket"))</f>
        <v>Valitse kieli - Välj spåket</v>
      </c>
      <c r="I105" s="38">
        <f>B159</f>
        <v>0</v>
      </c>
      <c r="J105" s="38">
        <f>C159</f>
        <v>0</v>
      </c>
      <c r="K105" s="93">
        <f>J105-I105</f>
        <v>0</v>
      </c>
      <c r="L105" s="90" t="str">
        <f>IF(I105="","",IF(I105=0,"",(J105/I105)-1))</f>
        <v/>
      </c>
    </row>
    <row r="106" spans="1:12" x14ac:dyDescent="0.15">
      <c r="A106" s="9"/>
      <c r="B106" s="69"/>
      <c r="C106" s="70"/>
      <c r="D106" s="27">
        <f t="shared" si="53"/>
        <v>0</v>
      </c>
      <c r="E106" s="23" t="str">
        <f t="shared" si="54"/>
        <v/>
      </c>
      <c r="F106" s="130" t="b">
        <f>IF(B106="",IF(Aloitus_Start!$D$1="Suomi","Tieto puuttuu: "&amp;B$3,IF(Aloitus_Start!$D$1="Svenska","Information saknas: "&amp;B$3)),"")</f>
        <v>0</v>
      </c>
      <c r="G106" s="130" t="b">
        <f>IF(C106="",IF(Aloitus_Start!$D$1="Suomi","Tieto puuttuu: "&amp;C$3,IF(Aloitus_Start!$D$1="Svenska","Information saknas: "&amp;C$3)),"")</f>
        <v>0</v>
      </c>
      <c r="H106" s="16" t="str">
        <f>IF(Aloitus_Start!$D$1="Suomi","Ostetut",IF(Aloitus_Start!$D$1="Svenska","Inköpta","Valitse kieli - Välj spåket"))</f>
        <v>Valitse kieli - Välj spåket</v>
      </c>
      <c r="I106" s="38">
        <f>B160</f>
        <v>0</v>
      </c>
      <c r="J106" s="38">
        <f>C160</f>
        <v>0</v>
      </c>
      <c r="K106" s="93">
        <f>J106-I106</f>
        <v>0</v>
      </c>
      <c r="L106" s="90" t="str">
        <f>IF(I106="","",IF(I106=0,"",(J106/I106)-1))</f>
        <v/>
      </c>
    </row>
    <row r="107" spans="1:12" x14ac:dyDescent="0.15">
      <c r="A107" s="6"/>
      <c r="B107" s="73"/>
      <c r="C107" s="74"/>
      <c r="D107" s="41">
        <f t="shared" si="53"/>
        <v>0</v>
      </c>
      <c r="E107" s="25" t="str">
        <f t="shared" si="54"/>
        <v/>
      </c>
      <c r="F107" s="127" t="b">
        <f>IF(B107="",IF(Aloitus_Start!$D$1="Suomi","Tieto puuttuu: "&amp;B$3,IF(Aloitus_Start!$D$1="Svenska","Information saknas: "&amp;B$3)),"")</f>
        <v>0</v>
      </c>
      <c r="G107" s="127" t="b">
        <f>IF(C107="",IF(Aloitus_Start!$D$1="Suomi","Tieto puuttuu: "&amp;C$3,IF(Aloitus_Start!$D$1="Svenska","Information saknas: "&amp;C$3)),"")</f>
        <v>0</v>
      </c>
      <c r="H107" s="16" t="str">
        <f>IF(Aloitus_Start!$D$1="Suomi","Ostot %",IF(Aloitus_Start!$D$1="Svenska","Inköpta %","Valitse kieli - Välj spåket"))</f>
        <v>Valitse kieli - Välj spåket</v>
      </c>
      <c r="I107" s="42" t="str">
        <f>IF(I105=0,"",I106/I105)</f>
        <v/>
      </c>
      <c r="J107" s="42" t="str">
        <f>IF(J105=0,"",J106/J105)</f>
        <v/>
      </c>
      <c r="K107" s="89" t="str">
        <f t="shared" ref="K107" si="55">IF(I107="","",100*(J107-I107))</f>
        <v/>
      </c>
      <c r="L107" s="90" t="str">
        <f>IF(I107="","",IF(I107=0,"",(J107/I107)-1))</f>
        <v/>
      </c>
    </row>
    <row r="108" spans="1:12" x14ac:dyDescent="0.15">
      <c r="A108" s="6"/>
      <c r="B108" s="73"/>
      <c r="C108" s="74"/>
      <c r="D108" s="41">
        <f t="shared" si="53"/>
        <v>0</v>
      </c>
      <c r="E108" s="25" t="str">
        <f t="shared" si="54"/>
        <v/>
      </c>
      <c r="F108" s="127" t="b">
        <f>IF(B108="",IF(Aloitus_Start!$D$1="Suomi","Tieto puuttuu: "&amp;B$3,IF(Aloitus_Start!$D$1="Svenska","Information saknas: "&amp;B$3)),"")</f>
        <v>0</v>
      </c>
      <c r="G108" s="127" t="b">
        <f>IF(C108="",IF(Aloitus_Start!$D$1="Suomi","Tieto puuttuu: "&amp;C$3,IF(Aloitus_Start!$D$1="Svenska","Information saknas: "&amp;C$3)),"")</f>
        <v>0</v>
      </c>
      <c r="H108" s="13" t="str">
        <f>IF(Aloitus_Start!$D$1="Suomi","E-kausijulkaisut kokoelmissa, nimekettä",IF(Aloitus_Start!$D$1="Svenska","E-peridoika i samlingarna, titlar","Valitse kieli - Välj spåket"))</f>
        <v>Valitse kieli - Välj spåket</v>
      </c>
      <c r="I108" s="42"/>
      <c r="J108" s="35"/>
      <c r="K108" s="91"/>
      <c r="L108" s="91"/>
    </row>
    <row r="109" spans="1:12" x14ac:dyDescent="0.15">
      <c r="A109" s="6"/>
      <c r="B109" s="59"/>
      <c r="C109" s="60"/>
      <c r="D109" s="24">
        <f t="shared" si="53"/>
        <v>0</v>
      </c>
      <c r="E109" s="25" t="str">
        <f t="shared" si="54"/>
        <v/>
      </c>
      <c r="F109" s="127" t="b">
        <f>IF(B109="",IF(Aloitus_Start!$D$1="Suomi","Tieto puuttuu: "&amp;B$3,IF(Aloitus_Start!$D$1="Svenska","Information saknas: "&amp;B$3)),"")</f>
        <v>0</v>
      </c>
      <c r="G109" s="127" t="b">
        <f>IF(C109="",IF(Aloitus_Start!$D$1="Suomi","Tieto puuttuu: "&amp;C$3,IF(Aloitus_Start!$D$1="Svenska","Information saknas: "&amp;C$3)),"")</f>
        <v>0</v>
      </c>
      <c r="H109" s="16" t="str">
        <f>IF(Aloitus_Start!$D$1="Suomi","E-kausij., nimekettä",IF(Aloitus_Start!$D$1="Svenska","E-peridoika, titlar","Valitse kieli - Välj spåket"))</f>
        <v>Valitse kieli - Välj spåket</v>
      </c>
      <c r="I109" s="38">
        <f>B42</f>
        <v>0</v>
      </c>
      <c r="J109" s="38">
        <f>C42</f>
        <v>0</v>
      </c>
      <c r="K109" s="92">
        <f>J109-I109</f>
        <v>0</v>
      </c>
      <c r="L109" s="90" t="str">
        <f>IF(I109="","",IF(I109=0,"",(J109/I109)-1))</f>
        <v/>
      </c>
    </row>
    <row r="110" spans="1:12" x14ac:dyDescent="0.15">
      <c r="A110" s="6"/>
      <c r="B110" s="59"/>
      <c r="C110" s="60"/>
      <c r="D110" s="24">
        <f t="shared" si="53"/>
        <v>0</v>
      </c>
      <c r="E110" s="25" t="str">
        <f t="shared" si="54"/>
        <v/>
      </c>
      <c r="F110" s="127" t="b">
        <f>IF(B110="",IF(Aloitus_Start!$D$1="Suomi","Tieto puuttuu: "&amp;B$3,IF(Aloitus_Start!$D$1="Svenska","Information saknas: "&amp;B$3)),"")</f>
        <v>0</v>
      </c>
      <c r="G110" s="127" t="b">
        <f>IF(C110="",IF(Aloitus_Start!$D$1="Suomi","Tieto puuttuu: "&amp;C$3,IF(Aloitus_Start!$D$1="Svenska","Information saknas: "&amp;C$3)),"")</f>
        <v>0</v>
      </c>
      <c r="I110" s="35"/>
      <c r="J110" s="35"/>
      <c r="K110" s="52"/>
      <c r="L110" s="52"/>
    </row>
    <row r="111" spans="1:12" x14ac:dyDescent="0.15">
      <c r="A111" s="4"/>
      <c r="B111" s="61"/>
      <c r="C111" s="62"/>
      <c r="D111" s="129" t="str">
        <f>IF(Aloitus_Start!$D$1="Suomi","Muutos",IF(Aloitus_Start!$D$1="Svenska","Förändring","Valitse kieli - Välj spåket"))</f>
        <v>Valitse kieli - Välj spåket</v>
      </c>
      <c r="E111" s="129" t="str">
        <f>IF(Aloitus_Start!$D$1="Suomi","Muutos%",IF(Aloitus_Start!$D$1="Svenska","Förändr%","Valitse kieli - Välj spåket"))</f>
        <v>Valitse kieli - Välj spåket</v>
      </c>
      <c r="F111" s="125"/>
      <c r="G111" s="125"/>
      <c r="H111" s="13" t="str">
        <f>IF(Aloitus_Start!$D$1="Suomi","Saapuvat kausijulkaisut, nimekettä",IF(Aloitus_Start!$D$1="Svenska","Inkommande periodika, titlar","Valitse kieli - Välj spåket"))</f>
        <v>Valitse kieli - Välj spåket</v>
      </c>
    </row>
    <row r="112" spans="1:12" x14ac:dyDescent="0.15">
      <c r="A112" s="7"/>
      <c r="B112" s="63"/>
      <c r="C112" s="64"/>
      <c r="D112" s="27">
        <f t="shared" si="53"/>
        <v>0</v>
      </c>
      <c r="E112" s="23" t="str">
        <f t="shared" si="54"/>
        <v/>
      </c>
      <c r="F112" s="98" t="b">
        <f>IF(B112="",IF(Aloitus_Start!$D$1="Suomi","Tieto puuttuu: "&amp;B$3,IF(Aloitus_Start!$D$1="Svenska","Information saknas: "&amp;B$3)),"")</f>
        <v>0</v>
      </c>
      <c r="G112" s="98" t="b">
        <f>IF(C112="",IF(Aloitus_Start!$D$1="Suomi","Tieto puuttuu: "&amp;C$3,IF(Aloitus_Start!$D$1="Svenska","Information saknas: "&amp;C$3)),"")</f>
        <v>0</v>
      </c>
      <c r="I112" s="35">
        <f>B$3</f>
        <v>0</v>
      </c>
      <c r="J112" s="35">
        <f>C$3</f>
        <v>0</v>
      </c>
      <c r="K112" s="52" t="str">
        <f>IF(Aloitus_Start!$D$1="Suomi","Muutos",IF(Aloitus_Start!$D$1="Svenska","Förändring","Valitse kieli - Välj spåket"))</f>
        <v>Valitse kieli - Välj spåket</v>
      </c>
      <c r="L112" s="52" t="str">
        <f>IF(Aloitus_Start!$D$1="Suomi","Muutos%",IF(Aloitus_Start!$D$1="Svenska","Förändr%","Valitse kieli - Välj spåket"))</f>
        <v>Valitse kieli - Välj spåket</v>
      </c>
    </row>
    <row r="113" spans="1:12" x14ac:dyDescent="0.15">
      <c r="A113" s="7"/>
      <c r="B113" s="63"/>
      <c r="C113" s="64"/>
      <c r="D113" s="27">
        <f t="shared" si="53"/>
        <v>0</v>
      </c>
      <c r="E113" s="23" t="str">
        <f t="shared" si="54"/>
        <v/>
      </c>
      <c r="F113" s="98" t="b">
        <f>IF(B113="",IF(Aloitus_Start!$D$1="Suomi","Tieto puuttuu: "&amp;B$3,IF(Aloitus_Start!$D$1="Svenska","Information saknas: "&amp;B$3)),"")</f>
        <v>0</v>
      </c>
      <c r="G113" s="98" t="b">
        <f>IF(C113="",IF(Aloitus_Start!$D$1="Suomi","Tieto puuttuu: "&amp;C$3,IF(Aloitus_Start!$D$1="Svenska","Information saknas: "&amp;C$3)),"")</f>
        <v>0</v>
      </c>
      <c r="H113" s="16" t="str">
        <f>IF(Aloitus_Start!$D$1="Suomi","Painetut",IF(Aloitus_Start!$D$1="Svenska","Tryckta","Valitse kieli - Välj spåket"))</f>
        <v>Valitse kieli - Välj spåket</v>
      </c>
      <c r="I113" s="38">
        <f>B159</f>
        <v>0</v>
      </c>
      <c r="J113" s="38">
        <f>C159</f>
        <v>0</v>
      </c>
      <c r="K113" s="93">
        <f>J113-I113</f>
        <v>0</v>
      </c>
      <c r="L113" s="90" t="str">
        <f>IF(I113="","",IF(I113=0,"",(J113/I113)-1))</f>
        <v/>
      </c>
    </row>
    <row r="114" spans="1:12" x14ac:dyDescent="0.15">
      <c r="A114" s="4"/>
      <c r="B114" s="61"/>
      <c r="C114" s="62"/>
      <c r="D114" s="129" t="str">
        <f>IF(Aloitus_Start!$D$1="Suomi","Muutos",IF(Aloitus_Start!$D$1="Svenska","Förändring","Valitse kieli - Välj spåket"))</f>
        <v>Valitse kieli - Välj spåket</v>
      </c>
      <c r="E114" s="129" t="str">
        <f>IF(Aloitus_Start!$D$1="Suomi","Muutos%",IF(Aloitus_Start!$D$1="Svenska","Förändr%","Valitse kieli - Välj spåket"))</f>
        <v>Valitse kieli - Välj spåket</v>
      </c>
      <c r="F114" s="125"/>
      <c r="G114" s="125"/>
      <c r="H114" s="16" t="str">
        <f>IF(Aloitus_Start!$D$1="Suomi","Elektrtoniset",IF(Aloitus_Start!$D$1="Svenska","Elektroniska","Valitse kieli - Välj spåket"))</f>
        <v>Valitse kieli - Välj spåket</v>
      </c>
      <c r="I114" s="38">
        <f>B164</f>
        <v>0</v>
      </c>
      <c r="J114" s="38">
        <f>C164</f>
        <v>0</v>
      </c>
      <c r="K114" s="93">
        <f>J114-I114</f>
        <v>0</v>
      </c>
      <c r="L114" s="90" t="str">
        <f>IF(I114="","",IF(I114=0,"",(J114/I114)-1))</f>
        <v/>
      </c>
    </row>
    <row r="115" spans="1:12" x14ac:dyDescent="0.15">
      <c r="A115" s="7"/>
      <c r="B115" s="63"/>
      <c r="C115" s="64"/>
      <c r="D115" s="27">
        <f>C115-B115</f>
        <v>0</v>
      </c>
      <c r="E115" s="23" t="str">
        <f>IF(B115="","",IF(B115=0,"",(C115/B115)-1))</f>
        <v/>
      </c>
      <c r="F115" s="98" t="b">
        <f>IF(B115="",IF(Aloitus_Start!$D$1="Suomi","Tieto puuttuu: "&amp;B$3,IF(Aloitus_Start!$D$1="Svenska","Information saknas: "&amp;B$3)),"")</f>
        <v>0</v>
      </c>
      <c r="G115" s="98" t="b">
        <f>IF(C115="",IF(Aloitus_Start!$D$1="Suomi","Tieto puuttuu: "&amp;C$3,IF(Aloitus_Start!$D$1="Svenska","Information saknas: "&amp;C$3)),"")</f>
        <v>0</v>
      </c>
      <c r="H115" s="13" t="str">
        <f>IF(Aloitus_Start!$D$1="Suomi","Yhteensä",IF(Aloitus_Start!$D$1="Svenska","Sammanlagt","Valitse kieli - Välj spåket"))</f>
        <v>Valitse kieli - Välj spåket</v>
      </c>
      <c r="I115" s="96">
        <f>SUM(I113:I114)</f>
        <v>0</v>
      </c>
      <c r="J115" s="96">
        <f>SUM(J113:J114)</f>
        <v>0</v>
      </c>
      <c r="K115" s="148">
        <f>J115-I115</f>
        <v>0</v>
      </c>
      <c r="L115" s="149" t="str">
        <f>IF(I115="","",IF(I115=0,"",(J115/I115)-1))</f>
        <v/>
      </c>
    </row>
    <row r="116" spans="1:12" x14ac:dyDescent="0.15">
      <c r="A116" s="3"/>
      <c r="B116" s="101"/>
      <c r="C116" s="102"/>
      <c r="D116" s="43"/>
      <c r="E116" s="44"/>
      <c r="F116" s="124"/>
      <c r="G116" s="124"/>
    </row>
    <row r="117" spans="1:12" x14ac:dyDescent="0.15">
      <c r="A117" s="4"/>
      <c r="B117" s="61"/>
      <c r="C117" s="62"/>
      <c r="D117" s="129" t="str">
        <f>IF(Aloitus_Start!$D$1="Suomi","Muutos",IF(Aloitus_Start!$D$1="Svenska","Förändring","Valitse kieli - Välj spåket"))</f>
        <v>Valitse kieli - Välj spåket</v>
      </c>
      <c r="E117" s="129" t="str">
        <f>IF(Aloitus_Start!$D$1="Suomi","Muutos%",IF(Aloitus_Start!$D$1="Svenska","Förändr%","Valitse kieli - Välj spåket"))</f>
        <v>Valitse kieli - Välj spåket</v>
      </c>
      <c r="F117" s="125"/>
      <c r="G117" s="125"/>
      <c r="H117" s="94" t="str">
        <f>IF(Aloitus_Start!$D$1="Suomi","Kirjahankinnat (sy)",IF(Aloitus_Start!$D$1="Svenska","Bokförvärv (enh)","Valitse kieli - Välj spåket"))</f>
        <v>Valitse kieli - Välj spåket</v>
      </c>
      <c r="I117" s="35">
        <f>B$3</f>
        <v>0</v>
      </c>
      <c r="J117" s="35">
        <f>C$3</f>
        <v>0</v>
      </c>
      <c r="K117" s="52" t="str">
        <f>IF(Aloitus_Start!$D$1="Suomi","Muutos",IF(Aloitus_Start!$D$1="Svenska","Förändring","Valitse kieli - Välj spåket"))</f>
        <v>Valitse kieli - Välj spåket</v>
      </c>
      <c r="L117" s="52" t="str">
        <f>IF(Aloitus_Start!$D$1="Suomi","Muutos%",IF(Aloitus_Start!$D$1="Svenska","Förändr%","Valitse kieli - Välj spåket"))</f>
        <v>Valitse kieli - Välj spåket</v>
      </c>
    </row>
    <row r="118" spans="1:12" x14ac:dyDescent="0.15">
      <c r="A118" s="5"/>
      <c r="B118" s="57"/>
      <c r="C118" s="58"/>
      <c r="D118" s="22">
        <f>C118-B118</f>
        <v>0</v>
      </c>
      <c r="E118" s="23" t="str">
        <f>IF(B118="","",IF(B118=0,"",(C118/B118)-1))</f>
        <v/>
      </c>
      <c r="F118" s="126" t="b">
        <f>IF(B118="",IF(Aloitus_Start!$D$1="Suomi","Tieto puuttuu: "&amp;B$3,IF(Aloitus_Start!$D$1="Svenska","Information saknas: "&amp;B$3)),"")</f>
        <v>0</v>
      </c>
      <c r="G118" s="126" t="b">
        <f>IF(C118="",IF(Aloitus_Start!$D$1="Suomi","Tieto puuttuu: "&amp;C$3,IF(Aloitus_Start!$D$1="Svenska","Information saknas: "&amp;C$3)),"")</f>
        <v>0</v>
      </c>
      <c r="H118" s="16" t="str">
        <f>IF(Aloitus_Start!$D$1="Suomi","Pain &amp; mikrom yht",IF(Aloitus_Start!$D$1="Svenska","Tryckta &amp; mikrofilmade böcker sammanl","Valitse kieli - Välj spåket"))</f>
        <v>Valitse kieli - Välj spåket</v>
      </c>
      <c r="I118" s="38">
        <f>B187+B192</f>
        <v>0</v>
      </c>
      <c r="J118" s="38">
        <f>C187+C192</f>
        <v>0</v>
      </c>
      <c r="K118" s="93">
        <f>J118-I118</f>
        <v>0</v>
      </c>
      <c r="L118" s="90" t="str">
        <f t="shared" ref="L118:L123" si="56">IF(I118="","",IF(I118=0,"",(J118/I118)-1))</f>
        <v/>
      </c>
    </row>
    <row r="119" spans="1:12" x14ac:dyDescent="0.15">
      <c r="A119" s="5"/>
      <c r="B119" s="57"/>
      <c r="C119" s="58"/>
      <c r="D119" s="22"/>
      <c r="E119" s="34"/>
      <c r="F119" s="126"/>
      <c r="G119" s="126"/>
      <c r="H119" s="16" t="str">
        <f>IF(Aloitus_Start!$D$1="Suomi","Ostetut, pain &amp; mikrom",IF(Aloitus_Start!$D$1="Svenska","Inköpta tryckta &amp; mikrofilmade","Valitse kieli - Välj spåket"))</f>
        <v>Valitse kieli - Välj spåket</v>
      </c>
      <c r="I119" s="38">
        <f>B188+B193</f>
        <v>0</v>
      </c>
      <c r="J119" s="38">
        <f>C188+C193</f>
        <v>0</v>
      </c>
      <c r="K119" s="93">
        <f>J119-I119</f>
        <v>0</v>
      </c>
      <c r="L119" s="90" t="str">
        <f t="shared" si="56"/>
        <v/>
      </c>
    </row>
    <row r="120" spans="1:12" x14ac:dyDescent="0.15">
      <c r="A120" s="6"/>
      <c r="B120" s="59"/>
      <c r="C120" s="60"/>
      <c r="D120" s="24">
        <f>C120-B120</f>
        <v>0</v>
      </c>
      <c r="E120" s="25" t="str">
        <f t="shared" ref="E120:E128" si="57">IF(B120="","",IF(B120=0,"",(C120/B120)-1))</f>
        <v/>
      </c>
      <c r="F120" s="127" t="b">
        <f>IF(B120="",IF(Aloitus_Start!$D$1="Suomi","Tieto puuttuu: "&amp;B$3,IF(Aloitus_Start!$D$1="Svenska","Information saknas: "&amp;B$3)),"")</f>
        <v>0</v>
      </c>
      <c r="G120" s="127" t="b">
        <f>IF(C120="",IF(Aloitus_Start!$D$1="Suomi","Tieto puuttuu: "&amp;C$3,IF(Aloitus_Start!$D$1="Svenska","Information saknas: "&amp;C$3)),"")</f>
        <v>0</v>
      </c>
      <c r="H120" s="38" t="str">
        <f>IF(Aloitus_Start!$D$1="Suomi","Ostojen osuus (pain &amp; mikrof %)",IF(Aloitus_Start!$D$1="Svenska","Andel inköpta av bokförvärv (tryckta &amp; mikrof %)","Valitse kieli - Välj spåket"))</f>
        <v>Valitse kieli - Välj spåket</v>
      </c>
      <c r="I120" s="42" t="str">
        <f>IF(I118=0,"",I119/I118)</f>
        <v/>
      </c>
      <c r="J120" s="42" t="str">
        <f>IF(J118=0,"",J119/J118)</f>
        <v/>
      </c>
      <c r="K120" s="89" t="str">
        <f t="shared" ref="K120" si="58">IF(I120="","",100*(J120-I120))</f>
        <v/>
      </c>
      <c r="L120" s="90" t="str">
        <f t="shared" si="56"/>
        <v/>
      </c>
    </row>
    <row r="121" spans="1:12" x14ac:dyDescent="0.15">
      <c r="A121" s="6"/>
      <c r="B121" s="59"/>
      <c r="C121" s="60"/>
      <c r="D121" s="24">
        <f>C121-B121</f>
        <v>0</v>
      </c>
      <c r="E121" s="25" t="str">
        <f t="shared" si="57"/>
        <v/>
      </c>
      <c r="F121" s="127" t="b">
        <f>IF(B121="",IF(Aloitus_Start!$D$1="Suomi","Tieto puuttuu: "&amp;B$3,IF(Aloitus_Start!$D$1="Svenska","Information saknas: "&amp;B$3)),"")</f>
        <v>0</v>
      </c>
      <c r="G121" s="127" t="b">
        <f>IF(C121="",IF(Aloitus_Start!$D$1="Suomi","Tieto puuttuu: "&amp;C$3,IF(Aloitus_Start!$D$1="Svenska","Information saknas: "&amp;C$3)),"")</f>
        <v>0</v>
      </c>
      <c r="H121" s="38" t="str">
        <f>IF(Aloitus_Start!$D$1="Suomi","E-kirjat",IF(Aloitus_Start!$D$1="Svenska","E-böcker","Valitse kieli - Välj spåket"))</f>
        <v>Valitse kieli - Välj spåket</v>
      </c>
      <c r="I121" s="38">
        <f>B190</f>
        <v>0</v>
      </c>
      <c r="J121" s="38">
        <f>C190</f>
        <v>0</v>
      </c>
      <c r="K121" s="93">
        <f>J121-I121</f>
        <v>0</v>
      </c>
      <c r="L121" s="90" t="str">
        <f t="shared" si="56"/>
        <v/>
      </c>
    </row>
    <row r="122" spans="1:12" x14ac:dyDescent="0.15">
      <c r="A122" s="9"/>
      <c r="B122" s="69"/>
      <c r="C122" s="70"/>
      <c r="D122" s="27">
        <f>C122-B122</f>
        <v>0</v>
      </c>
      <c r="E122" s="23" t="str">
        <f t="shared" si="57"/>
        <v/>
      </c>
      <c r="F122" s="130" t="b">
        <f>IF(B122="",IF(Aloitus_Start!$D$1="Suomi","Tieto puuttuu: "&amp;B$3,IF(Aloitus_Start!$D$1="Svenska","Information saknas: "&amp;B$3)),"")</f>
        <v>0</v>
      </c>
      <c r="G122" s="130" t="b">
        <f>IF(C122="",IF(Aloitus_Start!$D$1="Suomi","Tieto puuttuu: "&amp;C$3,IF(Aloitus_Start!$D$1="Svenska","Information saknas: "&amp;C$3)),"")</f>
        <v>0</v>
      </c>
      <c r="H122" s="38" t="str">
        <f>IF(Aloitus_Start!$D$1="Suomi","Ostetut e-kirjat",IF(Aloitus_Start!$D$1="Svenska","Inköpta e-böcker","Valitse kieli - Välj spåket"))</f>
        <v>Valitse kieli - Välj spåket</v>
      </c>
      <c r="I122" s="38">
        <f>B191</f>
        <v>0</v>
      </c>
      <c r="J122" s="38">
        <f>C191</f>
        <v>0</v>
      </c>
      <c r="K122" s="93">
        <f>IF(I122="","",J122-I122)</f>
        <v>0</v>
      </c>
      <c r="L122" s="90" t="str">
        <f t="shared" si="56"/>
        <v/>
      </c>
    </row>
    <row r="123" spans="1:12" x14ac:dyDescent="0.15">
      <c r="A123" s="5"/>
      <c r="B123" s="57"/>
      <c r="C123" s="58"/>
      <c r="D123" s="22">
        <f>C123-B123</f>
        <v>0</v>
      </c>
      <c r="E123" s="34" t="str">
        <f t="shared" si="57"/>
        <v/>
      </c>
      <c r="F123" s="126" t="b">
        <f>IF(B123="",IF(Aloitus_Start!$D$1="Suomi","Tieto puuttuu: "&amp;B$3,IF(Aloitus_Start!$D$1="Svenska","Information saknas: "&amp;B$3)),"")</f>
        <v>0</v>
      </c>
      <c r="G123" s="126" t="b">
        <f>IF(C123="",IF(Aloitus_Start!$D$1="Suomi","Tieto puuttuu: "&amp;C$3,IF(Aloitus_Start!$D$1="Svenska","Information saknas: "&amp;C$3)),"")</f>
        <v>0</v>
      </c>
      <c r="H123" s="38" t="str">
        <f>IF(Aloitus_Start!$D$1="Suomi","Ostojen osuus e-kirjoista %",IF(Aloitus_Start!$D$1="Svenska","Andel inköpta av e-böcker %","Valitse kieli - Välj spåket"))</f>
        <v>Valitse kieli - Välj spåket</v>
      </c>
      <c r="I123" s="42" t="str">
        <f>IF(I121=0,"",I122/I121)</f>
        <v/>
      </c>
      <c r="J123" s="42" t="str">
        <f>IF(J121=0,"",J122/J121)</f>
        <v/>
      </c>
      <c r="K123" s="89" t="str">
        <f t="shared" ref="K123" si="59">IF(I123="","",100*(J123-I123))</f>
        <v/>
      </c>
      <c r="L123" s="90" t="str">
        <f t="shared" si="56"/>
        <v/>
      </c>
    </row>
    <row r="124" spans="1:12" x14ac:dyDescent="0.15">
      <c r="A124" s="5"/>
      <c r="B124" s="57"/>
      <c r="C124" s="58"/>
      <c r="D124" s="22"/>
      <c r="E124" s="34" t="str">
        <f t="shared" si="57"/>
        <v/>
      </c>
      <c r="F124" s="126"/>
      <c r="G124" s="126"/>
      <c r="I124" s="35"/>
      <c r="J124" s="35"/>
      <c r="K124" s="52"/>
      <c r="L124" s="52"/>
    </row>
    <row r="125" spans="1:12" x14ac:dyDescent="0.15">
      <c r="A125" s="7"/>
      <c r="B125" s="63"/>
      <c r="C125" s="64"/>
      <c r="D125" s="27">
        <f>C125-B125</f>
        <v>0</v>
      </c>
      <c r="E125" s="23" t="str">
        <f t="shared" si="57"/>
        <v/>
      </c>
      <c r="F125" s="98" t="b">
        <f>IF(B125="",IF(Aloitus_Start!$D$1="Suomi","Tieto puuttuu: "&amp;B$3,IF(Aloitus_Start!$D$1="Svenska","Information saknas: "&amp;B$3)),"")</f>
        <v>0</v>
      </c>
      <c r="G125" s="98" t="b">
        <f>IF(C125="",IF(Aloitus_Start!$D$1="Suomi","Tieto puuttuu: "&amp;C$3,IF(Aloitus_Start!$D$1="Svenska","Information saknas: "&amp;C$3)),"")</f>
        <v>0</v>
      </c>
      <c r="H125" s="94" t="str">
        <f>IF(Aloitus_Start!$D$1="Suomi","Kokoelmatietokannan käyttö",IF(Aloitus_Start!$D$1="Svenska","Användning av samlingsdatabasen","Valitse kieli - Välj spåket"))</f>
        <v>Valitse kieli - Välj spåket</v>
      </c>
      <c r="I125" s="35">
        <f>B$3</f>
        <v>0</v>
      </c>
      <c r="J125" s="35">
        <f>C$3</f>
        <v>0</v>
      </c>
      <c r="K125" s="52" t="str">
        <f>IF(Aloitus_Start!$D$1="Suomi","Muutos",IF(Aloitus_Start!$D$1="Svenska","Förändring","Valitse kieli - Välj spåket"))</f>
        <v>Valitse kieli - Välj spåket</v>
      </c>
      <c r="L125" s="52" t="str">
        <f>IF(Aloitus_Start!$D$1="Suomi","Muutos%",IF(Aloitus_Start!$D$1="Svenska","Förändr%","Valitse kieli - Välj spåket"))</f>
        <v>Valitse kieli - Välj spåket</v>
      </c>
    </row>
    <row r="126" spans="1:12" x14ac:dyDescent="0.15">
      <c r="A126" s="7"/>
      <c r="B126" s="63"/>
      <c r="C126" s="64"/>
      <c r="D126" s="27">
        <f>C126-B126</f>
        <v>0</v>
      </c>
      <c r="E126" s="23" t="str">
        <f t="shared" si="57"/>
        <v/>
      </c>
      <c r="F126" s="98" t="b">
        <f>IF(B126="",IF(Aloitus_Start!$D$1="Suomi","Tieto puuttuu: "&amp;B$3,IF(Aloitus_Start!$D$1="Svenska","Information saknas: "&amp;B$3)),"")</f>
        <v>0</v>
      </c>
      <c r="G126" s="98" t="b">
        <f>IF(C126="",IF(Aloitus_Start!$D$1="Suomi","Tieto puuttuu: "&amp;C$3,IF(Aloitus_Start!$D$1="Svenska","Information saknas: "&amp;C$3)),"")</f>
        <v>0</v>
      </c>
      <c r="H126" s="38" t="str">
        <f>IF(Aloitus_Start!$D$1="Suomi","Katsotut tietueet",IF(Aloitus_Start!$D$1="Svenska","Granskade poster","Valitse kieli - Välj spåket"))</f>
        <v>Valitse kieli - Välj spåket</v>
      </c>
      <c r="I126" s="38">
        <f t="shared" ref="I126:J128" si="60">B393</f>
        <v>0</v>
      </c>
      <c r="J126" s="38">
        <f t="shared" si="60"/>
        <v>0</v>
      </c>
      <c r="K126" s="93">
        <f t="shared" ref="K126:K130" si="61">IF(I126="","",J126-I126)</f>
        <v>0</v>
      </c>
      <c r="L126" s="90" t="str">
        <f>IF(I126="","",IF(I126=0,"",(J126/I126)-1))</f>
        <v/>
      </c>
    </row>
    <row r="127" spans="1:12" x14ac:dyDescent="0.15">
      <c r="A127" s="7"/>
      <c r="B127" s="63"/>
      <c r="C127" s="64"/>
      <c r="D127" s="27">
        <f>C127-B127</f>
        <v>0</v>
      </c>
      <c r="E127" s="23" t="str">
        <f t="shared" si="57"/>
        <v/>
      </c>
      <c r="F127" s="98" t="b">
        <f>IF(B127="",IF(Aloitus_Start!$D$1="Suomi","Tieto puuttuu: "&amp;B$3,IF(Aloitus_Start!$D$1="Svenska","Information saknas: "&amp;B$3)),"")</f>
        <v>0</v>
      </c>
      <c r="G127" s="98" t="b">
        <f>IF(C127="",IF(Aloitus_Start!$D$1="Suomi","Tieto puuttuu: "&amp;C$3,IF(Aloitus_Start!$D$1="Svenska","Information saknas: "&amp;C$3)),"")</f>
        <v>0</v>
      </c>
      <c r="H127" s="38" t="str">
        <f>IF(Aloitus_Start!$D$1="Suomi","Tiedonhaut",IF(Aloitus_Start!$D$1="Svenska","Informationssökningar","Valitse kieli - Välj spåket"))</f>
        <v>Valitse kieli - Välj spåket</v>
      </c>
      <c r="I127" s="38">
        <f t="shared" si="60"/>
        <v>0</v>
      </c>
      <c r="J127" s="38">
        <f t="shared" si="60"/>
        <v>0</v>
      </c>
      <c r="K127" s="93">
        <f t="shared" si="61"/>
        <v>0</v>
      </c>
      <c r="L127" s="90" t="str">
        <f>IF(I127="","",IF(I127=0,"",(J127/I127)-1))</f>
        <v/>
      </c>
    </row>
    <row r="128" spans="1:12" x14ac:dyDescent="0.15">
      <c r="A128" s="9"/>
      <c r="B128" s="69"/>
      <c r="C128" s="70"/>
      <c r="D128" s="32">
        <f>C128-B128</f>
        <v>0</v>
      </c>
      <c r="E128" s="33" t="str">
        <f t="shared" si="57"/>
        <v/>
      </c>
      <c r="F128" s="130" t="b">
        <f>IF(B128="",IF(Aloitus_Start!$D$1="Suomi","Tieto puuttuu: "&amp;B$3,IF(Aloitus_Start!$D$1="Svenska","Information saknas: "&amp;B$3)),"")</f>
        <v>0</v>
      </c>
      <c r="G128" s="130" t="b">
        <f>IF(C128="",IF(Aloitus_Start!$D$1="Suomi","Tieto puuttuu: "&amp;C$3,IF(Aloitus_Start!$D$1="Svenska","Information saknas: "&amp;C$3)),"")</f>
        <v>0</v>
      </c>
      <c r="H128" s="38" t="str">
        <f>IF(Aloitus_Start!$D$1="Suomi","Yht.ottokerrat",IF(Aloitus_Start!$D$1="Svenska","Kontakter","Valitse kieli - Välj spåket"))</f>
        <v>Valitse kieli - Välj spåket</v>
      </c>
      <c r="I128" s="38">
        <f t="shared" si="60"/>
        <v>0</v>
      </c>
      <c r="J128" s="38">
        <f t="shared" si="60"/>
        <v>0</v>
      </c>
      <c r="K128" s="93">
        <f t="shared" si="61"/>
        <v>0</v>
      </c>
      <c r="L128" s="90" t="str">
        <f>IF(I128="","",IF(I128=0,"",(J128/I128)-1))</f>
        <v/>
      </c>
    </row>
    <row r="129" spans="1:12" x14ac:dyDescent="0.15">
      <c r="A129" s="5"/>
      <c r="B129" s="57"/>
      <c r="C129" s="58"/>
      <c r="D129" s="22">
        <f>C129-B129</f>
        <v>0</v>
      </c>
      <c r="E129" s="23" t="str">
        <f>IF(B129="","",IF(B129=0,"",(C129/B129)-1))</f>
        <v/>
      </c>
      <c r="F129" s="126" t="b">
        <f>IF(B129="",IF(Aloitus_Start!$D$1="Suomi","Tieto puuttuu: "&amp;B$3,IF(Aloitus_Start!$D$1="Svenska","Information saknas: "&amp;B$3)),"")</f>
        <v>0</v>
      </c>
      <c r="G129" s="126" t="b">
        <f>IF(C129="",IF(Aloitus_Start!$D$1="Suomi","Tieto puuttuu: "&amp;C$3,IF(Aloitus_Start!$D$1="Svenska","Information saknas: "&amp;C$3)),"")</f>
        <v>0</v>
      </c>
      <c r="H129" s="38" t="str">
        <f>IF(Aloitus_Start!$D$1="Suomi","Katsotut tietuteet / yht.ottokerta",IF(Aloitus_Start!$D$1="Svenska","Granskade poster / kontakt","Valitse kieli - Välj spåket"))</f>
        <v>Valitse kieli - Välj spåket</v>
      </c>
      <c r="I129" s="14" t="str">
        <f>IF(I128=0,"",I126/I128)</f>
        <v/>
      </c>
      <c r="J129" s="14" t="str">
        <f>IF(J128=0,"",J126/J128)</f>
        <v/>
      </c>
      <c r="K129" s="93" t="str">
        <f t="shared" si="61"/>
        <v/>
      </c>
      <c r="L129" s="90" t="str">
        <f t="shared" ref="L129:L131" si="62">IF(I129="","",IF(I129=0,"",(J129/I129)-1))</f>
        <v/>
      </c>
    </row>
    <row r="130" spans="1:12" x14ac:dyDescent="0.15">
      <c r="A130" s="4"/>
      <c r="B130" s="61"/>
      <c r="C130" s="62"/>
      <c r="D130" s="129" t="str">
        <f>IF(Aloitus_Start!$D$1="Suomi","Muutos",IF(Aloitus_Start!$D$1="Svenska","Förändring","Valitse kieli - Välj spåket"))</f>
        <v>Valitse kieli - Välj spåket</v>
      </c>
      <c r="E130" s="129" t="str">
        <f>IF(Aloitus_Start!$D$1="Suomi","Muutos%",IF(Aloitus_Start!$D$1="Svenska","Förändr%","Valitse kieli - Välj spåket"))</f>
        <v>Valitse kieli - Välj spåket</v>
      </c>
      <c r="F130" s="125"/>
      <c r="G130" s="125"/>
      <c r="H130" s="38" t="str">
        <f>IF(Aloitus_Start!$D$1="Suomi","Tiedohaut / yht.ottokerta",IF(Aloitus_Start!$D$1="Svenska","Informationssökningar / kontakt","Valitse kieli - Välj spåket"))</f>
        <v>Valitse kieli - Välj spåket</v>
      </c>
      <c r="I130" s="14" t="str">
        <f>IF(I128=0,"",I127/I128)</f>
        <v/>
      </c>
      <c r="J130" s="14" t="str">
        <f>IF(J128=0,"",J127/J128)</f>
        <v/>
      </c>
      <c r="K130" s="93" t="str">
        <f t="shared" si="61"/>
        <v/>
      </c>
      <c r="L130" s="90" t="str">
        <f t="shared" si="62"/>
        <v/>
      </c>
    </row>
    <row r="131" spans="1:12" x14ac:dyDescent="0.15">
      <c r="A131" s="5"/>
      <c r="B131" s="57"/>
      <c r="C131" s="58"/>
      <c r="D131" s="22">
        <f>C131-B131</f>
        <v>0</v>
      </c>
      <c r="E131" s="23" t="str">
        <f>IF(B131="","",IF(B131=0,"",(C131/B131)-1))</f>
        <v/>
      </c>
      <c r="F131" s="126" t="b">
        <f>IF(B131="",IF(Aloitus_Start!$D$1="Suomi","Tieto puuttuu: "&amp;B$3,IF(Aloitus_Start!$D$1="Svenska","Information saknas: "&amp;B$3)),"")</f>
        <v>0</v>
      </c>
      <c r="G131" s="126" t="b">
        <f>IF(C131="",IF(Aloitus_Start!$D$1="Suomi","Tieto puuttuu: "&amp;C$3,IF(Aloitus_Start!$D$1="Svenska","Information saknas: "&amp;C$3)),"")</f>
        <v>0</v>
      </c>
      <c r="H131" s="38" t="str">
        <f>IF(Aloitus_Start!$D$1="Suomi","Katsottujen osuus hauista",IF(Aloitus_Start!$D$1="Svenska","Antal granskade av sökningar","Valitse kieli - Välj spåket"))</f>
        <v>Valitse kieli - Välj spåket</v>
      </c>
      <c r="I131" s="42" t="str">
        <f>IF(I127=0,"",I126/I127)</f>
        <v/>
      </c>
      <c r="J131" s="42" t="str">
        <f>IF(J127=0,"",J126/J127)</f>
        <v/>
      </c>
      <c r="K131" s="89" t="str">
        <f t="shared" ref="K131" si="63">IF(I131="","",100*(J131-I131))</f>
        <v/>
      </c>
      <c r="L131" s="90" t="str">
        <f t="shared" si="62"/>
        <v/>
      </c>
    </row>
    <row r="132" spans="1:12" x14ac:dyDescent="0.15">
      <c r="A132" s="5"/>
      <c r="B132" s="57"/>
      <c r="C132" s="58"/>
      <c r="D132" s="22"/>
      <c r="E132" s="34"/>
      <c r="F132" s="126"/>
      <c r="G132" s="126"/>
      <c r="K132" s="92"/>
    </row>
    <row r="133" spans="1:12" x14ac:dyDescent="0.15">
      <c r="A133" s="6"/>
      <c r="B133" s="59"/>
      <c r="C133" s="60"/>
      <c r="D133" s="24">
        <f>C133-B133</f>
        <v>0</v>
      </c>
      <c r="E133" s="25" t="str">
        <f t="shared" ref="E133:E134" si="64">IF(B133="","",IF(B133=0,"",(C133/B133)-1))</f>
        <v/>
      </c>
      <c r="F133" s="127" t="b">
        <f>IF(B133="",IF(Aloitus_Start!$D$1="Suomi","Tieto puuttuu: "&amp;B$3,IF(Aloitus_Start!$D$1="Svenska","Information saknas: "&amp;B$3)),"")</f>
        <v>0</v>
      </c>
      <c r="G133" s="127" t="b">
        <f>IF(C133="",IF(Aloitus_Start!$D$1="Suomi","Tieto puuttuu: "&amp;C$3,IF(Aloitus_Start!$D$1="Svenska","Information saknas: "&amp;C$3)),"")</f>
        <v>0</v>
      </c>
      <c r="H133" s="13" t="str">
        <f>IF(Aloitus_Start!$D$1="Suomi",MID(A396,7,25),IF(Aloitus_Start!$D$1="Svenska",MID(A396,7,43),"Valitse kieli - Välj spåket"))</f>
        <v>Valitse kieli - Välj spåket</v>
      </c>
      <c r="I133" s="35">
        <f>B$3</f>
        <v>0</v>
      </c>
      <c r="J133" s="35">
        <f>C$3</f>
        <v>0</v>
      </c>
      <c r="K133" s="52" t="str">
        <f>IF(Aloitus_Start!$D$1="Suomi","Muutos",IF(Aloitus_Start!$D$1="Svenska","Förändring","Valitse kieli - Välj spåket"))</f>
        <v>Valitse kieli - Välj spåket</v>
      </c>
      <c r="L133" s="52" t="str">
        <f>IF(Aloitus_Start!$D$1="Suomi","Muutos%",IF(Aloitus_Start!$D$1="Svenska","Förändr%","Valitse kieli - Välj spåket"))</f>
        <v>Valitse kieli - Välj spåket</v>
      </c>
    </row>
    <row r="134" spans="1:12" x14ac:dyDescent="0.15">
      <c r="A134" s="6"/>
      <c r="B134" s="59"/>
      <c r="C134" s="60"/>
      <c r="D134" s="24">
        <f>C134-B134</f>
        <v>0</v>
      </c>
      <c r="E134" s="25" t="str">
        <f t="shared" si="64"/>
        <v/>
      </c>
      <c r="F134" s="127" t="b">
        <f>IF(B134="",IF(Aloitus_Start!$D$1="Suomi","Tieto puuttuu: "&amp;B$3,IF(Aloitus_Start!$D$1="Svenska","Information saknas: "&amp;B$3)),"")</f>
        <v>0</v>
      </c>
      <c r="G134" s="127" t="b">
        <f>IF(C134="",IF(Aloitus_Start!$D$1="Suomi","Tieto puuttuu: "&amp;C$3,IF(Aloitus_Start!$D$1="Svenska","Information saknas: "&amp;C$3)),"")</f>
        <v>0</v>
      </c>
      <c r="H134" s="38" t="str">
        <f>IF(Aloitus_Start!$D$1="Suomi","Tiedonhaut",IF(Aloitus_Start!$D$1="Svenska","Informationssökningar","Valitse kieli - Välj spåket"))</f>
        <v>Valitse kieli - Välj spåket</v>
      </c>
      <c r="I134" s="38">
        <f>B397</f>
        <v>0</v>
      </c>
      <c r="J134" s="38">
        <f>C397</f>
        <v>0</v>
      </c>
      <c r="K134" s="93">
        <f>IF(I134="","",100*(J134-I134))</f>
        <v>0</v>
      </c>
      <c r="L134" s="90" t="str">
        <f>IF(I134="","",IF(I134=0,"",(J134/I134)-1))</f>
        <v/>
      </c>
    </row>
    <row r="135" spans="1:12" x14ac:dyDescent="0.15">
      <c r="A135" s="7"/>
      <c r="B135" s="63"/>
      <c r="C135" s="64"/>
      <c r="D135" s="27">
        <f>C135-B135</f>
        <v>0</v>
      </c>
      <c r="E135" s="23" t="str">
        <f>IF(B135="","",IF(B135=0,"",(C135/B135)-1))</f>
        <v/>
      </c>
      <c r="F135" s="98" t="b">
        <f>IF(B135="",IF(Aloitus_Start!$D$1="Suomi","Tieto puuttuu: "&amp;B$3,IF(Aloitus_Start!$D$1="Svenska","Information saknas: "&amp;B$3)),"")</f>
        <v>0</v>
      </c>
      <c r="G135" s="98" t="b">
        <f>IF(C135="",IF(Aloitus_Start!$D$1="Suomi","Tieto puuttuu: "&amp;C$3,IF(Aloitus_Start!$D$1="Svenska","Information saknas: "&amp;C$3)),"")</f>
        <v>0</v>
      </c>
      <c r="H135" s="38" t="str">
        <f>IF(Aloitus_Start!$D$1="Suomi","Yht.ottokerrat",IF(Aloitus_Start!$D$1="Svenska","Kontakter","Valitse kieli - Välj spåket"))</f>
        <v>Valitse kieli - Välj spåket</v>
      </c>
      <c r="I135" s="38">
        <f>B398</f>
        <v>0</v>
      </c>
      <c r="J135" s="38">
        <f>C398</f>
        <v>0</v>
      </c>
      <c r="K135" s="93">
        <f t="shared" ref="K135" si="65">IF(I135="","",100*(J135-I135))</f>
        <v>0</v>
      </c>
      <c r="L135" s="90" t="str">
        <f t="shared" ref="L135" si="66">IF(I135="","",IF(I135=0,"",(J135/I135)-1))</f>
        <v/>
      </c>
    </row>
    <row r="136" spans="1:12" x14ac:dyDescent="0.15">
      <c r="A136" s="5"/>
      <c r="B136" s="57"/>
      <c r="C136" s="58"/>
      <c r="D136" s="22">
        <f>C136-B136</f>
        <v>0</v>
      </c>
      <c r="E136" s="34" t="str">
        <f>IF(B136="","",IF(B136=0,"",(C136/B136)-1))</f>
        <v/>
      </c>
      <c r="F136" s="126" t="b">
        <f>IF(B136="",IF(Aloitus_Start!$D$1="Suomi","Tieto puuttuu: "&amp;B$3,IF(Aloitus_Start!$D$1="Svenska","Information saknas: "&amp;B$3)),"")</f>
        <v>0</v>
      </c>
      <c r="G136" s="126" t="b">
        <f>IF(C136="",IF(Aloitus_Start!$D$1="Suomi","Tieto puuttuu: "&amp;C$3,IF(Aloitus_Start!$D$1="Svenska","Information saknas: "&amp;C$3)),"")</f>
        <v>0</v>
      </c>
    </row>
    <row r="137" spans="1:12" x14ac:dyDescent="0.15">
      <c r="A137" s="9"/>
      <c r="B137" s="69"/>
      <c r="C137" s="70"/>
      <c r="D137" s="27">
        <f>C137-B137</f>
        <v>0</v>
      </c>
      <c r="E137" s="23" t="str">
        <f>IF(B137="","",IF(B137=0,"",(C137/B137)-1))</f>
        <v/>
      </c>
      <c r="F137" s="130" t="b">
        <f>IF(B137="",IF(Aloitus_Start!$D$1="Suomi","Tieto puuttuu: "&amp;B$3,IF(Aloitus_Start!$D$1="Svenska","Information saknas: "&amp;B$3)),"")</f>
        <v>0</v>
      </c>
      <c r="G137" s="130" t="b">
        <f>IF(C137="",IF(Aloitus_Start!$D$1="Suomi","Tieto puuttuu: "&amp;C$3,IF(Aloitus_Start!$D$1="Svenska","Information saknas: "&amp;C$3)),"")</f>
        <v>0</v>
      </c>
      <c r="H137" s="13" t="str">
        <f>IF(Aloitus_Start!$D$1="Suomi",MID(A399,7,26),IF(Aloitus_Start!$D$1="Svenska",MID(A399,7,24),"Valitse kieli - Välj spåket"))</f>
        <v>Valitse kieli - Välj spåket</v>
      </c>
      <c r="I137" s="35">
        <f>B$3</f>
        <v>0</v>
      </c>
      <c r="J137" s="35">
        <f>C$3</f>
        <v>0</v>
      </c>
      <c r="K137" s="52" t="str">
        <f>IF(Aloitus_Start!$D$1="Suomi","Muutos",IF(Aloitus_Start!$D$1="Svenska","Förändring","Valitse kieli - Välj spåket"))</f>
        <v>Valitse kieli - Välj spåket</v>
      </c>
      <c r="L137" s="52" t="str">
        <f>IF(Aloitus_Start!$D$1="Suomi","Muutos%",IF(Aloitus_Start!$D$1="Svenska","Förändr%","Valitse kieli - Välj spåket"))</f>
        <v>Valitse kieli - Välj spåket</v>
      </c>
    </row>
    <row r="138" spans="1:12" x14ac:dyDescent="0.15">
      <c r="A138" s="4"/>
      <c r="B138" s="61"/>
      <c r="C138" s="62"/>
      <c r="D138" s="129" t="str">
        <f>IF(Aloitus_Start!$D$1="Suomi","Muutos",IF(Aloitus_Start!$D$1="Svenska","Förändring","Valitse kieli - Välj spåket"))</f>
        <v>Valitse kieli - Välj spåket</v>
      </c>
      <c r="E138" s="129" t="str">
        <f>IF(Aloitus_Start!$D$1="Suomi","Muutos%",IF(Aloitus_Start!$D$1="Svenska","Förändr%","Valitse kieli - Välj spåket"))</f>
        <v>Valitse kieli - Välj spåket</v>
      </c>
      <c r="F138" s="125"/>
      <c r="G138" s="125"/>
      <c r="H138" s="39" t="str">
        <f>IF(Aloitus_Start!$D$1="Suomi",MID(A400,9,17),IF(Aloitus_Start!$D$1="Svenska",MID(A400,9,16),"Valitse kieli - Välj spåket"))</f>
        <v>Valitse kieli - Välj spåket</v>
      </c>
      <c r="I138" s="38">
        <f t="shared" ref="I138:J143" si="67">B400</f>
        <v>0</v>
      </c>
      <c r="J138" s="38">
        <f t="shared" si="67"/>
        <v>0</v>
      </c>
      <c r="K138" s="93">
        <f t="shared" ref="K138:K143" si="68">J138-I138</f>
        <v>0</v>
      </c>
      <c r="L138" s="90" t="str">
        <f t="shared" ref="L138:L143" si="69">IF(I138="","",IF(I138=0,"",(J138/I138)-1))</f>
        <v/>
      </c>
    </row>
    <row r="139" spans="1:12" x14ac:dyDescent="0.15">
      <c r="A139" s="5"/>
      <c r="B139" s="57"/>
      <c r="C139" s="58"/>
      <c r="D139" s="22">
        <f>C139-B139</f>
        <v>0</v>
      </c>
      <c r="E139" s="23" t="str">
        <f>IF(B139="","",IF(B139=0,"",(C139/B139)-1))</f>
        <v/>
      </c>
      <c r="F139" s="126" t="b">
        <f>IF(B139="",IF(Aloitus_Start!$D$1="Suomi","Tieto puuttuu: "&amp;B$3,IF(Aloitus_Start!$D$1="Svenska","Information saknas: "&amp;B$3)),"")</f>
        <v>0</v>
      </c>
      <c r="G139" s="126" t="b">
        <f>IF(C139="",IF(Aloitus_Start!$D$1="Suomi","Tieto puuttuu: "&amp;C$3,IF(Aloitus_Start!$D$1="Svenska","Information saknas: "&amp;C$3)),"")</f>
        <v>0</v>
      </c>
      <c r="H139" s="38" t="str">
        <f>IF(Aloitus_Start!$D$1="Suomi","Katsotut, FinELib (tietoa ei saada)",IF(Aloitus_Start!$D$1="Svenska","Granskade poster, FinELib (data fås ej)","Valitse kieli - Välj spåket"))</f>
        <v>Valitse kieli - Välj spåket</v>
      </c>
      <c r="I139" s="38">
        <f t="shared" si="67"/>
        <v>0</v>
      </c>
      <c r="J139" s="38">
        <f t="shared" si="67"/>
        <v>0</v>
      </c>
      <c r="K139" s="93">
        <f t="shared" si="68"/>
        <v>0</v>
      </c>
      <c r="L139" s="90" t="str">
        <f t="shared" si="69"/>
        <v/>
      </c>
    </row>
    <row r="140" spans="1:12" x14ac:dyDescent="0.15">
      <c r="A140" s="4"/>
      <c r="B140" s="61"/>
      <c r="C140" s="62"/>
      <c r="D140" s="26"/>
      <c r="E140" s="36"/>
      <c r="F140" s="125"/>
      <c r="G140" s="125"/>
      <c r="H140" s="38" t="str">
        <f>IF(Aloitus_Start!$D$1="Suomi","Katsotut, muut",IF(Aloitus_Start!$D$1="Svenska","Granskade, övriga","Valitse kieli - Välj spåket"))</f>
        <v>Valitse kieli - Välj spåket</v>
      </c>
      <c r="I140" s="38">
        <f t="shared" si="67"/>
        <v>0</v>
      </c>
      <c r="J140" s="38">
        <f t="shared" si="67"/>
        <v>0</v>
      </c>
      <c r="K140" s="93">
        <f t="shared" si="68"/>
        <v>0</v>
      </c>
      <c r="L140" s="90" t="str">
        <f t="shared" si="69"/>
        <v/>
      </c>
    </row>
    <row r="141" spans="1:12" x14ac:dyDescent="0.15">
      <c r="A141" s="7"/>
      <c r="B141" s="63"/>
      <c r="C141" s="64"/>
      <c r="D141" s="27">
        <f>C141-B141</f>
        <v>0</v>
      </c>
      <c r="E141" s="23" t="str">
        <f>IF(B141="","",IF(B141=0,"",(C141/B141)-1))</f>
        <v/>
      </c>
      <c r="F141" s="98" t="b">
        <f>IF(B141="",IF(Aloitus_Start!$D$1="Suomi","Tieto puuttuu: "&amp;B$3,IF(Aloitus_Start!$D$1="Svenska","Information saknas: "&amp;B$3)),"")</f>
        <v>0</v>
      </c>
      <c r="G141" s="98" t="b">
        <f>IF(C141="",IF(Aloitus_Start!$D$1="Suomi","Tieto puuttuu: "&amp;C$3,IF(Aloitus_Start!$D$1="Svenska","Information saknas: "&amp;C$3)),"")</f>
        <v>0</v>
      </c>
      <c r="H141" s="38" t="str">
        <f>IF(Aloitus_Start!$D$1="Suomi","Tiedonhaut yht",IF(Aloitus_Start!$D$1="Svenska","Informationssökningar, sammanl","Valitse kieli - Välj spåket"))</f>
        <v>Valitse kieli - Välj spåket</v>
      </c>
      <c r="I141" s="38">
        <f t="shared" si="67"/>
        <v>0</v>
      </c>
      <c r="J141" s="38">
        <f t="shared" si="67"/>
        <v>0</v>
      </c>
      <c r="K141" s="93">
        <f t="shared" si="68"/>
        <v>0</v>
      </c>
      <c r="L141" s="90" t="str">
        <f t="shared" si="69"/>
        <v/>
      </c>
    </row>
    <row r="142" spans="1:12" x14ac:dyDescent="0.15">
      <c r="A142" s="4"/>
      <c r="B142" s="61"/>
      <c r="C142" s="62"/>
      <c r="D142" s="129" t="str">
        <f>IF(Aloitus_Start!$D$1="Suomi","Muutos",IF(Aloitus_Start!$D$1="Svenska","Förändring","Valitse kieli - Välj spåket"))</f>
        <v>Valitse kieli - Välj spåket</v>
      </c>
      <c r="E142" s="129" t="str">
        <f>IF(Aloitus_Start!$D$1="Suomi","Muutos%",IF(Aloitus_Start!$D$1="Svenska","Förändr%","Valitse kieli - Välj spåket"))</f>
        <v>Valitse kieli - Välj spåket</v>
      </c>
      <c r="F142" s="125"/>
      <c r="G142" s="125"/>
      <c r="H142" s="38" t="str">
        <f>IF(Aloitus_Start!$D$1="Suomi","FinELib-haut",IF(Aloitus_Start!$D$1="Svenska","FinELibsökningar","Valitse kieli - Välj spåket"))</f>
        <v>Valitse kieli - Välj spåket</v>
      </c>
      <c r="I142" s="38">
        <f t="shared" si="67"/>
        <v>0</v>
      </c>
      <c r="J142" s="38">
        <f t="shared" si="67"/>
        <v>0</v>
      </c>
      <c r="K142" s="93">
        <f t="shared" si="68"/>
        <v>0</v>
      </c>
      <c r="L142" s="90" t="str">
        <f t="shared" si="69"/>
        <v/>
      </c>
    </row>
    <row r="143" spans="1:12" x14ac:dyDescent="0.15">
      <c r="A143" s="7"/>
      <c r="B143" s="63"/>
      <c r="C143" s="64"/>
      <c r="D143" s="27">
        <f>C143-B143</f>
        <v>0</v>
      </c>
      <c r="E143" s="23" t="str">
        <f>IF(B143="","",IF(B143=0,"",(C143/B143)-1))</f>
        <v/>
      </c>
      <c r="F143" s="98" t="b">
        <f>IF(B143="",IF(Aloitus_Start!$D$1="Suomi","Tieto puuttuu: "&amp;B$3,IF(Aloitus_Start!$D$1="Svenska","Information saknas: "&amp;B$3)),"")</f>
        <v>0</v>
      </c>
      <c r="G143" s="98" t="b">
        <f>IF(C143="",IF(Aloitus_Start!$D$1="Suomi","Tieto puuttuu: "&amp;C$3,IF(Aloitus_Start!$D$1="Svenska","Information saknas: "&amp;C$3)),"")</f>
        <v>0</v>
      </c>
      <c r="H143" s="38" t="str">
        <f>IF(Aloitus_Start!$D$1="Suomi","Muut haut",IF(Aloitus_Start!$D$1="Svenska","Övriga sökningar","Valitse kieli - Välj spåket"))</f>
        <v>Valitse kieli - Välj spåket</v>
      </c>
      <c r="I143" s="38">
        <f t="shared" si="67"/>
        <v>0</v>
      </c>
      <c r="J143" s="38">
        <f t="shared" si="67"/>
        <v>0</v>
      </c>
      <c r="K143" s="93">
        <f t="shared" si="68"/>
        <v>0</v>
      </c>
      <c r="L143" s="90" t="str">
        <f t="shared" si="69"/>
        <v/>
      </c>
    </row>
    <row r="144" spans="1:12" x14ac:dyDescent="0.15">
      <c r="A144" s="7"/>
      <c r="B144" s="63"/>
      <c r="C144" s="64"/>
      <c r="D144" s="27">
        <f>C144-B144</f>
        <v>0</v>
      </c>
      <c r="E144" s="23" t="str">
        <f>IF(B144="","",IF(B144=0,"",(C144/B144)-1))</f>
        <v/>
      </c>
      <c r="F144" s="98" t="b">
        <f>IF(B144="",IF(Aloitus_Start!$D$1="Suomi","Tieto puuttuu: "&amp;B$3,IF(Aloitus_Start!$D$1="Svenska","Information saknas: "&amp;B$3)),"")</f>
        <v>0</v>
      </c>
      <c r="G144" s="98" t="b">
        <f>IF(C144="",IF(Aloitus_Start!$D$1="Suomi","Tieto puuttuu: "&amp;C$3,IF(Aloitus_Start!$D$1="Svenska","Information saknas: "&amp;C$3)),"")</f>
        <v>0</v>
      </c>
      <c r="H144" s="38" t="str">
        <f>IF(Aloitus_Start!$D$1="Suomi","Katsotut tietueet",IF(Aloitus_Start!$D$1="Svenska","Granskade poster","Valitse kieli - Välj spåket"))</f>
        <v>Valitse kieli - Välj spåket</v>
      </c>
      <c r="I144" s="35">
        <f>B$3</f>
        <v>0</v>
      </c>
      <c r="J144" s="35">
        <f>C$3</f>
        <v>0</v>
      </c>
      <c r="K144" s="52" t="str">
        <f>IF(Aloitus_Start!$D$1="Suomi","Muutos",IF(Aloitus_Start!$D$1="Svenska","Förändring","Valitse kieli - Välj spåket"))</f>
        <v>Valitse kieli - Välj spåket</v>
      </c>
      <c r="L144" s="52" t="str">
        <f>IF(Aloitus_Start!$D$1="Suomi","Muutos%",IF(Aloitus_Start!$D$1="Svenska","Förändr%","Valitse kieli - Välj spåket"))</f>
        <v>Valitse kieli - Välj spåket</v>
      </c>
    </row>
    <row r="145" spans="1:12" x14ac:dyDescent="0.15">
      <c r="A145" s="7"/>
      <c r="B145" s="63"/>
      <c r="C145" s="64"/>
      <c r="D145" s="27">
        <f>C145-B145</f>
        <v>0</v>
      </c>
      <c r="E145" s="23" t="str">
        <f>IF(B145="","",IF(B145=0,"",(C145/B145)-1))</f>
        <v/>
      </c>
      <c r="F145" s="98" t="b">
        <f>IF(B145="",IF(Aloitus_Start!$D$1="Suomi","Tieto puuttuu: "&amp;B$3,IF(Aloitus_Start!$D$1="Svenska","Information saknas: "&amp;B$3)),"")</f>
        <v>0</v>
      </c>
      <c r="G145" s="98" t="b">
        <f>IF(C145="",IF(Aloitus_Start!$D$1="Suomi","Tieto puuttuu: "&amp;C$3,IF(Aloitus_Start!$D$1="Svenska","Information saknas: "&amp;C$3)),"")</f>
        <v>0</v>
      </c>
      <c r="H145" s="39" t="s">
        <v>0</v>
      </c>
      <c r="I145" s="42" t="str">
        <f>IF(I138=0,"",I139/I$138)</f>
        <v/>
      </c>
      <c r="J145" s="42" t="str">
        <f>IF(J138=0,"",J139/J$138)</f>
        <v/>
      </c>
      <c r="K145" s="89" t="str">
        <f t="shared" ref="K145:K149" si="70">IF(I145="","",100*(J145-I145))</f>
        <v/>
      </c>
      <c r="L145" s="90" t="str">
        <f t="shared" ref="L145:L146" si="71">IF(I145="","",IF(I145=0,"",(J145/I145)-1))</f>
        <v/>
      </c>
    </row>
    <row r="146" spans="1:12" x14ac:dyDescent="0.15">
      <c r="A146" s="7"/>
      <c r="B146" s="63"/>
      <c r="C146" s="64"/>
      <c r="D146" s="27">
        <f>C146-B146</f>
        <v>0</v>
      </c>
      <c r="E146" s="23" t="str">
        <f>IF(B146="","",IF(B146=0,"",(C146/B146)-1))</f>
        <v/>
      </c>
      <c r="F146" s="98" t="b">
        <f>IF(B146="",IF(Aloitus_Start!$D$1="Suomi","Tieto puuttuu: "&amp;B$3,IF(Aloitus_Start!$D$1="Svenska","Information saknas: "&amp;B$3)),"")</f>
        <v>0</v>
      </c>
      <c r="G146" s="98" t="b">
        <f>IF(C146="",IF(Aloitus_Start!$D$1="Suomi","Tieto puuttuu: "&amp;C$3,IF(Aloitus_Start!$D$1="Svenska","Information saknas: "&amp;C$3)),"")</f>
        <v>0</v>
      </c>
      <c r="H146" s="38" t="str">
        <f>IF(Aloitus_Start!$D$1="Suomi","Muut",IF(Aloitus_Start!$D$1="Svenska","Övriga","Valitse kieli - Välj spåket"))</f>
        <v>Valitse kieli - Välj spåket</v>
      </c>
      <c r="I146" s="42" t="str">
        <f>IF(I138=0,"",I140/I$138)</f>
        <v/>
      </c>
      <c r="J146" s="42" t="str">
        <f>IF(J138=0,"",J140/J$138)</f>
        <v/>
      </c>
      <c r="K146" s="89" t="str">
        <f t="shared" si="70"/>
        <v/>
      </c>
      <c r="L146" s="90" t="str">
        <f t="shared" si="71"/>
        <v/>
      </c>
    </row>
    <row r="147" spans="1:12" x14ac:dyDescent="0.15">
      <c r="A147" s="7"/>
      <c r="B147" s="63"/>
      <c r="C147" s="64"/>
      <c r="D147" s="27">
        <f>C147-B147</f>
        <v>0</v>
      </c>
      <c r="E147" s="23" t="str">
        <f>IF(B147="","",IF(B147=0,"",(C147/B147)-1))</f>
        <v/>
      </c>
      <c r="F147" s="98" t="b">
        <f>IF(B147="",IF(Aloitus_Start!$D$1="Suomi","Tieto puuttuu: "&amp;B$3,IF(Aloitus_Start!$D$1="Svenska","Information saknas: "&amp;B$3)),"")</f>
        <v>0</v>
      </c>
      <c r="G147" s="98" t="b">
        <f>IF(C147="",IF(Aloitus_Start!$D$1="Suomi","Tieto puuttuu: "&amp;C$3,IF(Aloitus_Start!$D$1="Svenska","Information saknas: "&amp;C$3)),"")</f>
        <v>0</v>
      </c>
      <c r="H147" s="38" t="str">
        <f>IF(Aloitus_Start!$D$1="Suomi","Tiedonhaut",IF(Aloitus_Start!$D$1="Svenska","Informationssökningar","Valitse kieli - Välj spåket"))</f>
        <v>Valitse kieli - Välj spåket</v>
      </c>
      <c r="I147" s="35">
        <f>B$3</f>
        <v>0</v>
      </c>
      <c r="J147" s="35">
        <f>C$3</f>
        <v>0</v>
      </c>
      <c r="K147" s="52" t="str">
        <f>IF(Aloitus_Start!$D$1="Suomi","Muutos",IF(Aloitus_Start!$D$1="Svenska","Förändring","Valitse kieli - Välj spåket"))</f>
        <v>Valitse kieli - Välj spåket</v>
      </c>
      <c r="L147" s="52" t="str">
        <f>IF(Aloitus_Start!$D$1="Suomi","Muutos%",IF(Aloitus_Start!$D$1="Svenska","Förändr%","Valitse kieli - Välj spåket"))</f>
        <v>Valitse kieli - Välj spåket</v>
      </c>
    </row>
    <row r="148" spans="1:12" x14ac:dyDescent="0.15">
      <c r="A148" s="4"/>
      <c r="B148" s="61"/>
      <c r="C148" s="62"/>
      <c r="D148" s="129" t="str">
        <f>IF(Aloitus_Start!$D$1="Suomi","Muutos",IF(Aloitus_Start!$D$1="Svenska","Förändring","Valitse kieli - Välj spåket"))</f>
        <v>Valitse kieli - Välj spåket</v>
      </c>
      <c r="E148" s="129" t="str">
        <f>IF(Aloitus_Start!$D$1="Suomi","Muutos%",IF(Aloitus_Start!$D$1="Svenska","Förändr%","Valitse kieli - Välj spåket"))</f>
        <v>Valitse kieli - Välj spåket</v>
      </c>
      <c r="F148" s="125"/>
      <c r="G148" s="125"/>
      <c r="H148" s="39" t="s">
        <v>0</v>
      </c>
      <c r="I148" s="42" t="str">
        <f>IF(I141=0,"",I142/I$141)</f>
        <v/>
      </c>
      <c r="J148" s="42" t="str">
        <f>IF(J141=0,"",J142/J$141)</f>
        <v/>
      </c>
      <c r="K148" s="89" t="str">
        <f t="shared" si="70"/>
        <v/>
      </c>
      <c r="L148" s="90" t="str">
        <f t="shared" ref="L148:L149" si="72">IF(I148="","",IF(I148=0,"",(J148/I148)-1))</f>
        <v/>
      </c>
    </row>
    <row r="149" spans="1:12" x14ac:dyDescent="0.15">
      <c r="A149" s="7"/>
      <c r="B149" s="63"/>
      <c r="C149" s="64"/>
      <c r="D149" s="27">
        <f>C149-B149</f>
        <v>0</v>
      </c>
      <c r="E149" s="23" t="str">
        <f>IF(B149="","",IF(B149=0,"",(C149/B149)-1))</f>
        <v/>
      </c>
      <c r="F149" s="98" t="b">
        <f>IF(B149="",IF(Aloitus_Start!$D$1="Suomi","Tieto puuttuu: "&amp;B$3,IF(Aloitus_Start!$D$1="Svenska","Information saknas: "&amp;B$3)),"")</f>
        <v>0</v>
      </c>
      <c r="G149" s="98" t="b">
        <f>IF(C149="",IF(Aloitus_Start!$D$1="Suomi","Tieto puuttuu: "&amp;C$3,IF(Aloitus_Start!$D$1="Svenska","Information saknas: "&amp;C$3)),"")</f>
        <v>0</v>
      </c>
      <c r="H149" s="38" t="str">
        <f>IF(Aloitus_Start!$D$1="Suomi","Muut",IF(Aloitus_Start!$D$1="Svenska","Övriga","Valitse kieli - Välj spåket"))</f>
        <v>Valitse kieli - Välj spåket</v>
      </c>
      <c r="I149" s="42" t="str">
        <f>IF(I141=0,"",I143/I$141)</f>
        <v/>
      </c>
      <c r="J149" s="42" t="str">
        <f>IF(J141=0,"",J143/J$141)</f>
        <v/>
      </c>
      <c r="K149" s="89" t="str">
        <f t="shared" si="70"/>
        <v/>
      </c>
      <c r="L149" s="90" t="str">
        <f t="shared" si="72"/>
        <v/>
      </c>
    </row>
    <row r="150" spans="1:12" x14ac:dyDescent="0.15">
      <c r="A150" s="7"/>
      <c r="B150" s="63"/>
      <c r="C150" s="64"/>
      <c r="D150" s="27">
        <f>C150-B150</f>
        <v>0</v>
      </c>
      <c r="E150" s="23" t="str">
        <f>IF(B150="","",IF(B150=0,"",(C150/B150)-1))</f>
        <v/>
      </c>
      <c r="F150" s="98" t="b">
        <f>IF(B150="",IF(Aloitus_Start!$D$1="Suomi","Tieto puuttuu: "&amp;B$3,IF(Aloitus_Start!$D$1="Svenska","Information saknas: "&amp;B$3)),"")</f>
        <v>0</v>
      </c>
      <c r="G150" s="98" t="b">
        <f>IF(C150="",IF(Aloitus_Start!$D$1="Suomi","Tieto puuttuu: "&amp;C$3,IF(Aloitus_Start!$D$1="Svenska","Information saknas: "&amp;C$3)),"")</f>
        <v>0</v>
      </c>
    </row>
    <row r="151" spans="1:12" x14ac:dyDescent="0.15">
      <c r="A151" s="7"/>
      <c r="B151" s="63"/>
      <c r="C151" s="64"/>
      <c r="D151" s="27">
        <f>C151-B151</f>
        <v>0</v>
      </c>
      <c r="E151" s="23" t="str">
        <f>IF(B151="","",IF(B151=0,"",(C151/B151)-1))</f>
        <v/>
      </c>
      <c r="F151" s="98" t="b">
        <f>IF(B151="",IF(Aloitus_Start!$D$1="Suomi","Tieto puuttuu: "&amp;B$3,IF(Aloitus_Start!$D$1="Svenska","Information saknas: "&amp;B$3)),"")</f>
        <v>0</v>
      </c>
      <c r="G151" s="98" t="b">
        <f>IF(C151="",IF(Aloitus_Start!$D$1="Suomi","Tieto puuttuu: "&amp;C$3,IF(Aloitus_Start!$D$1="Svenska","Information saknas: "&amp;C$3)),"")</f>
        <v>0</v>
      </c>
      <c r="H151" s="95" t="str">
        <f>IF(Aloitus_Start!$D$1="Suomi",MID(A406,7,19),IF(Aloitus_Start!$D$1="Svenska",MID(A406,7,24),"Valitse kieli - Välj spåket"))</f>
        <v>Valitse kieli - Välj spåket</v>
      </c>
      <c r="I151" s="35">
        <f>B$3</f>
        <v>0</v>
      </c>
      <c r="J151" s="35">
        <f>C$3</f>
        <v>0</v>
      </c>
      <c r="K151" s="52" t="str">
        <f>IF(Aloitus_Start!$D$1="Suomi","Muutos",IF(Aloitus_Start!$D$1="Svenska","Förändring","Valitse kieli - Välj spåket"))</f>
        <v>Valitse kieli - Välj spåket</v>
      </c>
      <c r="L151" s="52" t="str">
        <f>IF(Aloitus_Start!$D$1="Suomi","Muutos%",IF(Aloitus_Start!$D$1="Svenska","Förändr%","Valitse kieli - Välj spåket"))</f>
        <v>Valitse kieli - Välj spåket</v>
      </c>
    </row>
    <row r="152" spans="1:12" x14ac:dyDescent="0.15">
      <c r="A152" s="4"/>
      <c r="B152" s="61"/>
      <c r="C152" s="62"/>
      <c r="D152" s="26"/>
      <c r="E152" s="36"/>
      <c r="F152" s="125"/>
      <c r="G152" s="125"/>
      <c r="H152" s="39" t="str">
        <f>IF(Aloitus_Start!$D$1="Suomi",MID(A407,9,30),IF(Aloitus_Start!$D$1="Svenska",MID(A407,9,27),"Valitse kieli - Välj spåket"))</f>
        <v>Valitse kieli - Välj spåket</v>
      </c>
      <c r="I152" s="38">
        <f t="shared" ref="I152:J157" si="73">B407</f>
        <v>0</v>
      </c>
      <c r="J152" s="38">
        <f t="shared" si="73"/>
        <v>0</v>
      </c>
      <c r="K152" s="93">
        <f t="shared" ref="K152:K157" si="74">J152-I152</f>
        <v>0</v>
      </c>
      <c r="L152" s="90" t="str">
        <f>IF(I152="","",IF(I152=0,"",(J152/I152)-1))</f>
        <v/>
      </c>
    </row>
    <row r="153" spans="1:12" x14ac:dyDescent="0.15">
      <c r="A153" s="4"/>
      <c r="B153" s="61"/>
      <c r="C153" s="62"/>
      <c r="D153" s="129" t="str">
        <f>IF(Aloitus_Start!$D$1="Suomi","Muutos",IF(Aloitus_Start!$D$1="Svenska","Förändring","Valitse kieli - Välj spåket"))</f>
        <v>Valitse kieli - Välj spåket</v>
      </c>
      <c r="E153" s="129" t="str">
        <f>IF(Aloitus_Start!$D$1="Suomi","Muutos%",IF(Aloitus_Start!$D$1="Svenska","Förändr%","Valitse kieli - Välj spåket"))</f>
        <v>Valitse kieli - Välj spåket</v>
      </c>
      <c r="F153" s="125"/>
      <c r="G153" s="125"/>
      <c r="H153" s="38" t="str">
        <f>IF(Aloitus_Start!$D$1="Suomi","Haetut, FinELib",IF(Aloitus_Start!$D$1="Svenska","Sökta, FinELib","Valitse kieli - Välj spåket"))</f>
        <v>Valitse kieli - Välj spåket</v>
      </c>
      <c r="I153" s="38">
        <f t="shared" si="73"/>
        <v>0</v>
      </c>
      <c r="J153" s="38">
        <f t="shared" si="73"/>
        <v>0</v>
      </c>
      <c r="K153" s="93">
        <f t="shared" si="74"/>
        <v>0</v>
      </c>
      <c r="L153" s="90" t="str">
        <f t="shared" ref="L153:L157" si="75">IF(I153="","",IF(I153=0,"",(J153/I153)-1))</f>
        <v/>
      </c>
    </row>
    <row r="154" spans="1:12" x14ac:dyDescent="0.15">
      <c r="A154" s="7"/>
      <c r="B154" s="63"/>
      <c r="C154" s="64"/>
      <c r="D154" s="27">
        <f>C154-B154</f>
        <v>0</v>
      </c>
      <c r="E154" s="23" t="str">
        <f>IF(B154="","",IF(B154=0,"",(C154/B154)-1))</f>
        <v/>
      </c>
      <c r="F154" s="98" t="b">
        <f>IF(B154="",IF(Aloitus_Start!$D$1="Suomi","Tieto puuttuu: "&amp;B$3,IF(Aloitus_Start!$D$1="Svenska","Information saknas: "&amp;B$3)),"")</f>
        <v>0</v>
      </c>
      <c r="G154" s="98" t="b">
        <f>IF(C154="",IF(Aloitus_Start!$D$1="Suomi","Tieto puuttuu: "&amp;C$3,IF(Aloitus_Start!$D$1="Svenska","Information saknas: "&amp;C$3)),"")</f>
        <v>0</v>
      </c>
      <c r="H154" s="38" t="str">
        <f>IF(Aloitus_Start!$D$1="Suomi","Haetut, muut",IF(Aloitus_Start!$D$1="Svenska","Sökta, övriga","Valitse kieli - Välj spåket"))</f>
        <v>Valitse kieli - Välj spåket</v>
      </c>
      <c r="I154" s="38">
        <f t="shared" si="73"/>
        <v>0</v>
      </c>
      <c r="J154" s="38">
        <f t="shared" si="73"/>
        <v>0</v>
      </c>
      <c r="K154" s="93">
        <f t="shared" si="74"/>
        <v>0</v>
      </c>
      <c r="L154" s="90" t="str">
        <f t="shared" si="75"/>
        <v/>
      </c>
    </row>
    <row r="155" spans="1:12" x14ac:dyDescent="0.15">
      <c r="A155" s="7"/>
      <c r="B155" s="63"/>
      <c r="C155" s="64"/>
      <c r="D155" s="27">
        <f>C155-B155</f>
        <v>0</v>
      </c>
      <c r="E155" s="23" t="str">
        <f>IF(B155="","",IF(B155=0,"",(C155/B155)-1))</f>
        <v/>
      </c>
      <c r="F155" s="98" t="b">
        <f>IF(B155="",IF(Aloitus_Start!$D$1="Suomi","Tieto puuttuu: "&amp;B$3,IF(Aloitus_Start!$D$1="Svenska","Information saknas: "&amp;B$3)),"")</f>
        <v>0</v>
      </c>
      <c r="G155" s="98" t="b">
        <f>IF(C155="",IF(Aloitus_Start!$D$1="Suomi","Tieto puuttuu: "&amp;C$3,IF(Aloitus_Start!$D$1="Svenska","Information saknas: "&amp;C$3)),"")</f>
        <v>0</v>
      </c>
      <c r="H155" s="38" t="str">
        <f>IF(Aloitus_Start!$D$1="Suomi","Tiedonhaut",IF(Aloitus_Start!$D$1="Svenska","Informationssökningar","Valitse kieli - Välj spåket"))</f>
        <v>Valitse kieli - Välj spåket</v>
      </c>
      <c r="I155" s="38">
        <f t="shared" si="73"/>
        <v>0</v>
      </c>
      <c r="J155" s="38">
        <f t="shared" si="73"/>
        <v>0</v>
      </c>
      <c r="K155" s="93">
        <f t="shared" si="74"/>
        <v>0</v>
      </c>
      <c r="L155" s="90" t="str">
        <f t="shared" si="75"/>
        <v/>
      </c>
    </row>
    <row r="156" spans="1:12" x14ac:dyDescent="0.15">
      <c r="A156" s="3"/>
      <c r="B156" s="101"/>
      <c r="C156" s="102"/>
      <c r="D156" s="43"/>
      <c r="E156" s="44"/>
      <c r="F156" s="124"/>
      <c r="G156" s="124"/>
      <c r="H156" s="38" t="str">
        <f>IF(Aloitus_Start!$D$1="Suomi","FinELib-haut",IF(Aloitus_Start!$D$1="Svenska","FinELibsökningar","Valitse kieli - Välj spåket"))</f>
        <v>Valitse kieli - Välj spåket</v>
      </c>
      <c r="I156" s="38">
        <f t="shared" si="73"/>
        <v>0</v>
      </c>
      <c r="J156" s="38">
        <f t="shared" si="73"/>
        <v>0</v>
      </c>
      <c r="K156" s="93">
        <f t="shared" si="74"/>
        <v>0</v>
      </c>
      <c r="L156" s="90" t="str">
        <f t="shared" si="75"/>
        <v/>
      </c>
    </row>
    <row r="157" spans="1:12" x14ac:dyDescent="0.15">
      <c r="A157" s="4"/>
      <c r="B157" s="61"/>
      <c r="C157" s="62"/>
      <c r="D157" s="129" t="str">
        <f>IF(Aloitus_Start!$D$1="Suomi","Muutos",IF(Aloitus_Start!$D$1="Svenska","Förändring","Valitse kieli - Välj spåket"))</f>
        <v>Valitse kieli - Välj spåket</v>
      </c>
      <c r="E157" s="129" t="str">
        <f>IF(Aloitus_Start!$D$1="Suomi","Muutos%",IF(Aloitus_Start!$D$1="Svenska","Förändr%","Valitse kieli - Välj spåket"))</f>
        <v>Valitse kieli - Välj spåket</v>
      </c>
      <c r="F157" s="125"/>
      <c r="G157" s="125"/>
      <c r="H157" s="38" t="str">
        <f>IF(Aloitus_Start!$D$1="Suomi","Muut haut",IF(Aloitus_Start!$D$1="Svenska","Övriga sökningar","Valitse kieli - Välj spåket"))</f>
        <v>Valitse kieli - Välj spåket</v>
      </c>
      <c r="I157" s="38">
        <f t="shared" si="73"/>
        <v>0</v>
      </c>
      <c r="J157" s="38">
        <f t="shared" si="73"/>
        <v>0</v>
      </c>
      <c r="K157" s="93">
        <f t="shared" si="74"/>
        <v>0</v>
      </c>
      <c r="L157" s="90" t="str">
        <f t="shared" si="75"/>
        <v/>
      </c>
    </row>
    <row r="158" spans="1:12" x14ac:dyDescent="0.15">
      <c r="A158" s="7"/>
      <c r="B158" s="63"/>
      <c r="C158" s="64"/>
      <c r="D158" s="27">
        <f>C158-B158</f>
        <v>0</v>
      </c>
      <c r="E158" s="23" t="str">
        <f>IF(B158="","",IF(B158=0,"",(C158/B158)-1))</f>
        <v/>
      </c>
      <c r="F158" s="98" t="b">
        <f>IF(B158="",IF(Aloitus_Start!$D$1="Suomi","Tieto puuttuu: "&amp;B$3,IF(Aloitus_Start!$D$1="Svenska","Information saknas: "&amp;B$3)),"")</f>
        <v>0</v>
      </c>
      <c r="G158" s="98" t="b">
        <f>IF(C158="",IF(Aloitus_Start!$D$1="Suomi","Tieto puuttuu: "&amp;C$3,IF(Aloitus_Start!$D$1="Svenska","Information saknas: "&amp;C$3)),"")</f>
        <v>0</v>
      </c>
      <c r="H158" s="39" t="str">
        <f>H152</f>
        <v>Valitse kieli - Välj spåket</v>
      </c>
      <c r="I158" s="35">
        <f>B$3</f>
        <v>0</v>
      </c>
      <c r="J158" s="35">
        <f>C$3</f>
        <v>0</v>
      </c>
      <c r="K158" s="52" t="str">
        <f>IF(Aloitus_Start!$D$1="Suomi","Muutos",IF(Aloitus_Start!$D$1="Svenska","Förändring","Valitse kieli - Välj spåket"))</f>
        <v>Valitse kieli - Välj spåket</v>
      </c>
      <c r="L158" s="52" t="str">
        <f>IF(Aloitus_Start!$D$1="Suomi","Muutos%",IF(Aloitus_Start!$D$1="Svenska","Förändr%","Valitse kieli - Välj spåket"))</f>
        <v>Valitse kieli - Välj spåket</v>
      </c>
    </row>
    <row r="159" spans="1:12" x14ac:dyDescent="0.15">
      <c r="A159" s="7"/>
      <c r="B159" s="63"/>
      <c r="C159" s="64"/>
      <c r="D159" s="27">
        <f>C159-B159</f>
        <v>0</v>
      </c>
      <c r="E159" s="23" t="str">
        <f>IF(B159="","",IF(B159=0,"",(C159/B159)-1))</f>
        <v/>
      </c>
      <c r="F159" s="98" t="b">
        <f>IF(B159="",IF(Aloitus_Start!$D$1="Suomi","Tieto puuttuu: "&amp;B$3,IF(Aloitus_Start!$D$1="Svenska","Information saknas: "&amp;B$3)),"")</f>
        <v>0</v>
      </c>
      <c r="G159" s="98" t="b">
        <f>IF(C159="",IF(Aloitus_Start!$D$1="Suomi","Tieto puuttuu: "&amp;C$3,IF(Aloitus_Start!$D$1="Svenska","Information saknas: "&amp;C$3)),"")</f>
        <v>0</v>
      </c>
      <c r="H159" s="39" t="str">
        <f>H153</f>
        <v>Valitse kieli - Välj spåket</v>
      </c>
      <c r="I159" s="42" t="str">
        <f>IF(I152=0,"",I153/I$152)</f>
        <v/>
      </c>
      <c r="J159" s="42" t="str">
        <f>IF(J152=0,"",J153/J$152)</f>
        <v/>
      </c>
      <c r="K159" s="89" t="str">
        <f>IF(I159="","",100*(J159-I159))</f>
        <v/>
      </c>
      <c r="L159" s="90" t="str">
        <f>IF(I159="","",IF(I159=0,"",(J159/I159)-1))</f>
        <v/>
      </c>
    </row>
    <row r="160" spans="1:12" x14ac:dyDescent="0.15">
      <c r="A160" s="7"/>
      <c r="B160" s="63"/>
      <c r="C160" s="64"/>
      <c r="D160" s="27">
        <f>C160-B160</f>
        <v>0</v>
      </c>
      <c r="E160" s="23" t="str">
        <f>IF(B160="","",IF(B160=0,"",(C160/B160)-1))</f>
        <v/>
      </c>
      <c r="F160" s="98" t="b">
        <f>IF(B160="",IF(Aloitus_Start!$D$1="Suomi","Tieto puuttuu: "&amp;B$3,IF(Aloitus_Start!$D$1="Svenska","Information saknas: "&amp;B$3)),"")</f>
        <v>0</v>
      </c>
      <c r="G160" s="98" t="b">
        <f>IF(C160="",IF(Aloitus_Start!$D$1="Suomi","Tieto puuttuu: "&amp;C$3,IF(Aloitus_Start!$D$1="Svenska","Information saknas: "&amp;C$3)),"")</f>
        <v>0</v>
      </c>
      <c r="H160" s="39" t="str">
        <f t="shared" ref="H160" si="76">H154</f>
        <v>Valitse kieli - Välj spåket</v>
      </c>
      <c r="I160" s="42" t="str">
        <f>IF(I152=0,"",I154/I$152)</f>
        <v/>
      </c>
      <c r="J160" s="42" t="str">
        <f>IF(J152=0,"",J154/J$152)</f>
        <v/>
      </c>
      <c r="K160" s="89" t="str">
        <f>IF(I160="","",100*(J160-I160))</f>
        <v/>
      </c>
      <c r="L160" s="90" t="str">
        <f t="shared" ref="L160" si="77">IF(I160="","",IF(I160=0,"",(J160/I160)-1))</f>
        <v/>
      </c>
    </row>
    <row r="161" spans="1:12" x14ac:dyDescent="0.15">
      <c r="A161" s="83"/>
      <c r="B161" s="63"/>
      <c r="C161" s="64"/>
      <c r="D161" s="27">
        <f>C161-B161</f>
        <v>0</v>
      </c>
      <c r="E161" s="23" t="str">
        <f>IF(B161="","",IF(B161=0,"",(C161/B161)-1))</f>
        <v/>
      </c>
      <c r="F161" s="132" t="b">
        <f>IF(B161="",IF(Aloitus_Start!$D$1="Suomi","Tieto puuttuu: "&amp;B$3,IF(Aloitus_Start!$D$1="Svenska","Information saknas: "&amp;B$3)),"")</f>
        <v>0</v>
      </c>
      <c r="G161" s="132" t="b">
        <f>IF(C161="",IF(Aloitus_Start!$D$1="Suomi","Tieto puuttuu: "&amp;C$3,IF(Aloitus_Start!$D$1="Svenska","Information saknas: "&amp;C$3)),"")</f>
        <v>0</v>
      </c>
      <c r="H161" s="38" t="str">
        <f>IF(Aloitus_Start!$D$1="Suomi","Tiedonhaut",IF(Aloitus_Start!$D$1="Svenska","Informationssökningar","Valitse kieli - Välj spåket"))</f>
        <v>Valitse kieli - Välj spåket</v>
      </c>
      <c r="I161" s="35">
        <f>B$3</f>
        <v>0</v>
      </c>
      <c r="J161" s="35">
        <f>C$3</f>
        <v>0</v>
      </c>
      <c r="K161" s="52" t="str">
        <f>IF(Aloitus_Start!$D$1="Suomi","Muutos",IF(Aloitus_Start!$D$1="Svenska","Förändring","Valitse kieli - Välj spåket"))</f>
        <v>Valitse kieli - Välj spåket</v>
      </c>
      <c r="L161" s="52" t="str">
        <f>IF(Aloitus_Start!$D$1="Suomi","Muutos%",IF(Aloitus_Start!$D$1="Svenska","Förändr%","Valitse kieli - Välj spåket"))</f>
        <v>Valitse kieli - Välj spåket</v>
      </c>
    </row>
    <row r="162" spans="1:12" x14ac:dyDescent="0.15">
      <c r="A162" s="83"/>
      <c r="B162" s="63"/>
      <c r="C162" s="64"/>
      <c r="D162" s="27">
        <f>C162-B162</f>
        <v>0</v>
      </c>
      <c r="E162" s="23" t="str">
        <f>IF(B162="","",IF(B162=0,"",(C162/B162)-1))</f>
        <v/>
      </c>
      <c r="F162" s="132" t="b">
        <f>IF(B162="",IF(Aloitus_Start!$D$1="Suomi","Tieto puuttuu: "&amp;B$3,IF(Aloitus_Start!$D$1="Svenska","Information saknas: "&amp;B$3)),"")</f>
        <v>0</v>
      </c>
      <c r="G162" s="132" t="b">
        <f>IF(C162="",IF(Aloitus_Start!$D$1="Suomi","Tieto puuttuu: "&amp;C$3,IF(Aloitus_Start!$D$1="Svenska","Information saknas: "&amp;C$3)),"")</f>
        <v>0</v>
      </c>
      <c r="H162" s="38" t="str">
        <f>IF(Aloitus_Start!$D$1="Suomi","FinELib-haut",IF(Aloitus_Start!$D$1="Svenska","FinELibsökningar","Valitse kieli - Välj spåket"))</f>
        <v>Valitse kieli - Välj spåket</v>
      </c>
      <c r="I162" s="42" t="str">
        <f>IF(I155=0,"",I156/I$155)</f>
        <v/>
      </c>
      <c r="J162" s="42">
        <f>IF(J155=0,0,J156/J$155)</f>
        <v>0</v>
      </c>
      <c r="K162" s="89" t="str">
        <f>IF(I162="","",100*(J162-I162))</f>
        <v/>
      </c>
      <c r="L162" s="90" t="str">
        <f>IF(I162="","",IF(I162=0,"",(J162/I162)-1))</f>
        <v/>
      </c>
    </row>
    <row r="163" spans="1:12" x14ac:dyDescent="0.15">
      <c r="A163" s="4"/>
      <c r="B163" s="61"/>
      <c r="C163" s="62"/>
      <c r="D163" s="129" t="str">
        <f>IF(Aloitus_Start!$D$1="Suomi","Muutos",IF(Aloitus_Start!$D$1="Svenska","Förändring","Valitse kieli - Välj spåket"))</f>
        <v>Valitse kieli - Välj spåket</v>
      </c>
      <c r="E163" s="129" t="str">
        <f>IF(Aloitus_Start!$D$1="Suomi","Muutos%",IF(Aloitus_Start!$D$1="Svenska","Förändr%","Valitse kieli - Välj spåket"))</f>
        <v>Valitse kieli - Välj spåket</v>
      </c>
      <c r="F163" s="125"/>
      <c r="G163" s="125"/>
      <c r="H163" s="38" t="str">
        <f>IF(Aloitus_Start!$D$1="Suomi","Muut haut",IF(Aloitus_Start!$D$1="Svenska","Övriga sökningar","Valitse kieli - Välj spåket"))</f>
        <v>Valitse kieli - Välj spåket</v>
      </c>
      <c r="I163" s="42" t="str">
        <f>IF(I155=0,"",I157/I$155)</f>
        <v/>
      </c>
      <c r="J163" s="42">
        <f>IF(J155=0,0,J157/J$155)</f>
        <v>0</v>
      </c>
      <c r="K163" s="89" t="str">
        <f>IF(I163="","",100*(J163-I163))</f>
        <v/>
      </c>
      <c r="L163" s="90" t="str">
        <f>IF(I163="","",IF(I163=0,"",(J163/I163)-1))</f>
        <v/>
      </c>
    </row>
    <row r="164" spans="1:12" x14ac:dyDescent="0.15">
      <c r="A164" s="7"/>
      <c r="B164" s="63"/>
      <c r="C164" s="64"/>
      <c r="D164" s="27">
        <f>C164-B164</f>
        <v>0</v>
      </c>
      <c r="E164" s="23" t="str">
        <f>IF(B164="","",IF(B164=0,"",(C164/B164)-1))</f>
        <v/>
      </c>
      <c r="F164" s="98" t="b">
        <f>IF(B164="",IF(Aloitus_Start!$D$1="Suomi","Tieto puuttuu: "&amp;B$3,IF(Aloitus_Start!$D$1="Svenska","Information saknas: "&amp;B$3)),"")</f>
        <v>0</v>
      </c>
      <c r="G164" s="98" t="b">
        <f>IF(C164="",IF(Aloitus_Start!$D$1="Suomi","Tieto puuttuu: "&amp;C$3,IF(Aloitus_Start!$D$1="Svenska","Information saknas: "&amp;C$3)),"")</f>
        <v>0</v>
      </c>
    </row>
    <row r="165" spans="1:12" x14ac:dyDescent="0.15">
      <c r="A165" s="4"/>
      <c r="B165" s="61"/>
      <c r="C165" s="62"/>
      <c r="D165" s="129" t="str">
        <f>IF(Aloitus_Start!$D$1="Suomi","Muutos",IF(Aloitus_Start!$D$1="Svenska","Förändring","Valitse kieli - Välj spåket"))</f>
        <v>Valitse kieli - Välj spåket</v>
      </c>
      <c r="E165" s="129" t="str">
        <f>IF(Aloitus_Start!$D$1="Suomi","Muutos%",IF(Aloitus_Start!$D$1="Svenska","Förändr%","Valitse kieli - Välj spåket"))</f>
        <v>Valitse kieli - Välj spåket</v>
      </c>
      <c r="F165" s="125"/>
      <c r="G165" s="125"/>
      <c r="H165" s="95" t="str">
        <f>IF(Aloitus_Start!$D$1="Suomi",MID(A413,7,20),IF(Aloitus_Start!$D$1="Svenska",MID(A413,7,16),"Valitse kieli - Välj spåket"))</f>
        <v>Valitse kieli - Välj spåket</v>
      </c>
      <c r="I165" s="35">
        <f>B$3</f>
        <v>0</v>
      </c>
      <c r="J165" s="35">
        <f>C$3</f>
        <v>0</v>
      </c>
      <c r="K165" s="52" t="str">
        <f>IF(Aloitus_Start!$D$1="Suomi","Muutos",IF(Aloitus_Start!$D$1="Svenska","Förändring","Valitse kieli - Välj spåket"))</f>
        <v>Valitse kieli - Välj spåket</v>
      </c>
      <c r="L165" s="52" t="str">
        <f>IF(Aloitus_Start!$D$1="Suomi","Muutos%",IF(Aloitus_Start!$D$1="Svenska","Förändr%","Valitse kieli - Välj spåket"))</f>
        <v>Valitse kieli - Välj spåket</v>
      </c>
    </row>
    <row r="166" spans="1:12" x14ac:dyDescent="0.15">
      <c r="A166" s="7"/>
      <c r="B166" s="63"/>
      <c r="C166" s="64"/>
      <c r="D166" s="27">
        <f>C166-B166</f>
        <v>0</v>
      </c>
      <c r="E166" s="23" t="str">
        <f>IF(B166="","",IF(B166=0,"",(C166/B166)-1))</f>
        <v/>
      </c>
      <c r="F166" s="98" t="b">
        <f>IF(B166="",IF(Aloitus_Start!$D$1="Suomi","Tieto puuttuu: "&amp;B$3,IF(Aloitus_Start!$D$1="Svenska","Information saknas: "&amp;B$3)),"")</f>
        <v>0</v>
      </c>
      <c r="G166" s="98" t="b">
        <f>IF(C166="",IF(Aloitus_Start!$D$1="Suomi","Tieto puuttuu: "&amp;C$3,IF(Aloitus_Start!$D$1="Svenska","Information saknas: "&amp;C$3)),"")</f>
        <v>0</v>
      </c>
      <c r="H166" s="39" t="str">
        <f>H152</f>
        <v>Valitse kieli - Välj spåket</v>
      </c>
      <c r="I166" s="38">
        <f t="shared" ref="I166:J171" si="78">B414</f>
        <v>0</v>
      </c>
      <c r="J166" s="38">
        <f t="shared" si="78"/>
        <v>0</v>
      </c>
      <c r="K166" s="93">
        <f t="shared" ref="K166:K171" si="79">J166-I166</f>
        <v>0</v>
      </c>
      <c r="L166" s="90" t="str">
        <f t="shared" ref="L166:L170" si="80">IF(I166="","",IF(I166=0,"",(J166/I166)-1))</f>
        <v/>
      </c>
    </row>
    <row r="167" spans="1:12" x14ac:dyDescent="0.15">
      <c r="A167" s="7"/>
      <c r="B167" s="63"/>
      <c r="C167" s="64"/>
      <c r="D167" s="27">
        <f>C167-B167</f>
        <v>0</v>
      </c>
      <c r="E167" s="23" t="str">
        <f>IF(B167="","",IF(B167=0,"",(C167/B167)-1))</f>
        <v/>
      </c>
      <c r="F167" s="98" t="b">
        <f>IF(B167="",IF(Aloitus_Start!$D$1="Suomi","Tieto puuttuu: "&amp;B$3,IF(Aloitus_Start!$D$1="Svenska","Information saknas: "&amp;B$3)),"")</f>
        <v>0</v>
      </c>
      <c r="G167" s="98" t="b">
        <f>IF(C167="",IF(Aloitus_Start!$D$1="Suomi","Tieto puuttuu: "&amp;C$3,IF(Aloitus_Start!$D$1="Svenska","Information saknas: "&amp;C$3)),"")</f>
        <v>0</v>
      </c>
      <c r="H167" s="38" t="str">
        <f>IF(Aloitus_Start!$D$1="Suomi","Haetut, FinELib",IF(Aloitus_Start!$D$1="Svenska","Sökta, FinELib","Valitse kieli - Välj spåket"))</f>
        <v>Valitse kieli - Välj spåket</v>
      </c>
      <c r="I167" s="38">
        <f t="shared" si="78"/>
        <v>0</v>
      </c>
      <c r="J167" s="38">
        <f t="shared" si="78"/>
        <v>0</v>
      </c>
      <c r="K167" s="93">
        <f t="shared" si="79"/>
        <v>0</v>
      </c>
      <c r="L167" s="90" t="str">
        <f t="shared" si="80"/>
        <v/>
      </c>
    </row>
    <row r="168" spans="1:12" x14ac:dyDescent="0.15">
      <c r="A168" s="3"/>
      <c r="B168" s="101"/>
      <c r="C168" s="102"/>
      <c r="D168" s="133" t="str">
        <f>IF(Aloitus_Start!$D$1="Suomi","Muutos",IF(Aloitus_Start!$D$1="Svenska","Förändring","Valitse kieli - Välj spåket"))</f>
        <v>Valitse kieli - Välj spåket</v>
      </c>
      <c r="E168" s="133" t="str">
        <f>IF(Aloitus_Start!$D$1="Suomi","Muutos%",IF(Aloitus_Start!$D$1="Svenska","Förändr%","Valitse kieli - Välj spåket"))</f>
        <v>Valitse kieli - Välj spåket</v>
      </c>
      <c r="F168" s="124"/>
      <c r="G168" s="124"/>
      <c r="H168" s="38" t="str">
        <f>IF(Aloitus_Start!$D$1="Suomi","Haetut, muut",IF(Aloitus_Start!$D$1="Svenska","Sökta, övriga","Valitse kieli - Välj spåket"))</f>
        <v>Valitse kieli - Välj spåket</v>
      </c>
      <c r="I168" s="38">
        <f t="shared" si="78"/>
        <v>0</v>
      </c>
      <c r="J168" s="38">
        <f t="shared" si="78"/>
        <v>0</v>
      </c>
      <c r="K168" s="93">
        <f t="shared" si="79"/>
        <v>0</v>
      </c>
      <c r="L168" s="90" t="str">
        <f t="shared" si="80"/>
        <v/>
      </c>
    </row>
    <row r="169" spans="1:12" x14ac:dyDescent="0.15">
      <c r="A169" s="4"/>
      <c r="B169" s="61"/>
      <c r="C169" s="62"/>
      <c r="D169" s="26">
        <f t="shared" ref="D169:D179" si="81">C169-B169</f>
        <v>0</v>
      </c>
      <c r="E169" s="23" t="str">
        <f t="shared" ref="E169:E178" si="82">IF(B169="","",IF(B169=0,"",(C169/B169)-1))</f>
        <v/>
      </c>
      <c r="F169" s="125" t="b">
        <f>IF(B169="",IF(Aloitus_Start!$D$1="Suomi","Tieto puuttuu: "&amp;B$3,IF(Aloitus_Start!$D$1="Svenska","Information saknas: "&amp;B$3)),"")</f>
        <v>0</v>
      </c>
      <c r="G169" s="125" t="b">
        <f>IF(C169="",IF(Aloitus_Start!$D$1="Suomi","Tieto puuttuu: "&amp;C$3,IF(Aloitus_Start!$D$1="Svenska","Information saknas: "&amp;C$3)),"")</f>
        <v>0</v>
      </c>
      <c r="H169" s="38" t="str">
        <f>IF(Aloitus_Start!$D$1="Suomi","Tiedonhaut",IF(Aloitus_Start!$D$1="Svenska","Informationssökningar","Valitse kieli - Välj spåket"))</f>
        <v>Valitse kieli - Välj spåket</v>
      </c>
      <c r="I169" s="38">
        <f t="shared" si="78"/>
        <v>0</v>
      </c>
      <c r="J169" s="38">
        <f t="shared" si="78"/>
        <v>0</v>
      </c>
      <c r="K169" s="93">
        <f t="shared" si="79"/>
        <v>0</v>
      </c>
      <c r="L169" s="90" t="str">
        <f t="shared" si="80"/>
        <v/>
      </c>
    </row>
    <row r="170" spans="1:12" x14ac:dyDescent="0.15">
      <c r="A170" s="4"/>
      <c r="B170" s="61"/>
      <c r="C170" s="62"/>
      <c r="D170" s="26">
        <f t="shared" si="81"/>
        <v>0</v>
      </c>
      <c r="E170" s="23" t="str">
        <f t="shared" si="82"/>
        <v/>
      </c>
      <c r="F170" s="125" t="b">
        <f>IF(B170="",IF(Aloitus_Start!$D$1="Suomi","Tieto puuttuu: "&amp;B$3,IF(Aloitus_Start!$D$1="Svenska","Information saknas: "&amp;B$3)),"")</f>
        <v>0</v>
      </c>
      <c r="G170" s="125" t="b">
        <f>IF(C170="",IF(Aloitus_Start!$D$1="Suomi","Tieto puuttuu: "&amp;C$3,IF(Aloitus_Start!$D$1="Svenska","Information saknas: "&amp;C$3)),"")</f>
        <v>0</v>
      </c>
      <c r="H170" s="38" t="str">
        <f>IF(Aloitus_Start!$D$1="Suomi","FinELib-haut",IF(Aloitus_Start!$D$1="Svenska","FinELibsökningar","Valitse kieli - Välj spåket"))</f>
        <v>Valitse kieli - Välj spåket</v>
      </c>
      <c r="I170" s="38">
        <f t="shared" si="78"/>
        <v>0</v>
      </c>
      <c r="J170" s="38">
        <f t="shared" si="78"/>
        <v>0</v>
      </c>
      <c r="K170" s="93">
        <f t="shared" si="79"/>
        <v>0</v>
      </c>
      <c r="L170" s="90" t="str">
        <f t="shared" si="80"/>
        <v/>
      </c>
    </row>
    <row r="171" spans="1:12" x14ac:dyDescent="0.15">
      <c r="A171" s="5"/>
      <c r="B171" s="57"/>
      <c r="C171" s="58"/>
      <c r="D171" s="22">
        <f t="shared" si="81"/>
        <v>0</v>
      </c>
      <c r="E171" s="23" t="str">
        <f t="shared" si="82"/>
        <v/>
      </c>
      <c r="F171" s="126" t="b">
        <f>IF(B171="",IF(Aloitus_Start!$D$1="Suomi","Tieto puuttuu: "&amp;B$3,IF(Aloitus_Start!$D$1="Svenska","Information saknas: "&amp;B$3)),"")</f>
        <v>0</v>
      </c>
      <c r="G171" s="126" t="b">
        <f>IF(C171="",IF(Aloitus_Start!$D$1="Suomi","Tieto puuttuu: "&amp;C$3,IF(Aloitus_Start!$D$1="Svenska","Information saknas: "&amp;C$3)),"")</f>
        <v>0</v>
      </c>
      <c r="H171" s="38" t="str">
        <f>IF(Aloitus_Start!$D$1="Suomi","Muut haut",IF(Aloitus_Start!$D$1="Svenska","Övriga sökningar","Valitse kieli - Välj spåket"))</f>
        <v>Valitse kieli - Välj spåket</v>
      </c>
      <c r="I171" s="38">
        <f t="shared" si="78"/>
        <v>0</v>
      </c>
      <c r="J171" s="38">
        <f t="shared" si="78"/>
        <v>0</v>
      </c>
      <c r="K171" s="93">
        <f t="shared" si="79"/>
        <v>0</v>
      </c>
      <c r="L171" s="90" t="str">
        <f>IF(I171="","",IF(I171=0,"",(J171/I171)-1))</f>
        <v/>
      </c>
    </row>
    <row r="172" spans="1:12" x14ac:dyDescent="0.15">
      <c r="A172" s="7"/>
      <c r="B172" s="63"/>
      <c r="C172" s="64"/>
      <c r="D172" s="27">
        <f t="shared" si="81"/>
        <v>0</v>
      </c>
      <c r="E172" s="23" t="str">
        <f t="shared" si="82"/>
        <v/>
      </c>
      <c r="F172" s="98" t="b">
        <f>IF(B172="",IF(Aloitus_Start!$D$1="Suomi","Tieto puuttuu: "&amp;B$3,IF(Aloitus_Start!$D$1="Svenska","Information saknas: "&amp;B$3)),"")</f>
        <v>0</v>
      </c>
      <c r="G172" s="98" t="b">
        <f>IF(C172="",IF(Aloitus_Start!$D$1="Suomi","Tieto puuttuu: "&amp;C$3,IF(Aloitus_Start!$D$1="Svenska","Information saknas: "&amp;C$3)),"")</f>
        <v>0</v>
      </c>
      <c r="H172" s="39" t="str">
        <f>H166</f>
        <v>Valitse kieli - Välj spåket</v>
      </c>
      <c r="I172" s="35">
        <f>B$3</f>
        <v>0</v>
      </c>
      <c r="J172" s="35">
        <f>C$3</f>
        <v>0</v>
      </c>
      <c r="K172" s="52" t="str">
        <f>IF(Aloitus_Start!$D$1="Suomi","Muutos",IF(Aloitus_Start!$D$1="Svenska","Förändring","Valitse kieli - Välj spåket"))</f>
        <v>Valitse kieli - Välj spåket</v>
      </c>
      <c r="L172" s="52" t="str">
        <f>IF(Aloitus_Start!$D$1="Suomi","Muutos%",IF(Aloitus_Start!$D$1="Svenska","Förändr%","Valitse kieli - Välj spåket"))</f>
        <v>Valitse kieli - Välj spåket</v>
      </c>
    </row>
    <row r="173" spans="1:12" x14ac:dyDescent="0.15">
      <c r="A173" s="7"/>
      <c r="B173" s="63"/>
      <c r="C173" s="64"/>
      <c r="D173" s="27">
        <f t="shared" si="81"/>
        <v>0</v>
      </c>
      <c r="E173" s="23" t="str">
        <f t="shared" si="82"/>
        <v/>
      </c>
      <c r="F173" s="98" t="b">
        <f>IF(B173="",IF(Aloitus_Start!$D$1="Suomi","Tieto puuttuu: "&amp;B$3,IF(Aloitus_Start!$D$1="Svenska","Information saknas: "&amp;B$3)),"")</f>
        <v>0</v>
      </c>
      <c r="G173" s="98" t="b">
        <f>IF(C173="",IF(Aloitus_Start!$D$1="Suomi","Tieto puuttuu: "&amp;C$3,IF(Aloitus_Start!$D$1="Svenska","Information saknas: "&amp;C$3)),"")</f>
        <v>0</v>
      </c>
      <c r="H173" s="39" t="str">
        <f>H167</f>
        <v>Valitse kieli - Välj spåket</v>
      </c>
      <c r="I173" s="42" t="str">
        <f>IF(I166=0,"",I167/I$166)</f>
        <v/>
      </c>
      <c r="J173" s="42" t="str">
        <f>IF(J166=0,"",J167/J$166)</f>
        <v/>
      </c>
      <c r="K173" s="89" t="str">
        <f t="shared" ref="K173:K174" si="83">IF(I173="","",100*(J173-I173))</f>
        <v/>
      </c>
      <c r="L173" s="90" t="str">
        <f t="shared" ref="L173:L174" si="84">IF(I173="","",IF(I173=0,"",(J173/I173)-1))</f>
        <v/>
      </c>
    </row>
    <row r="174" spans="1:12" x14ac:dyDescent="0.15">
      <c r="A174" s="7"/>
      <c r="B174" s="63"/>
      <c r="C174" s="64"/>
      <c r="D174" s="27">
        <f t="shared" si="81"/>
        <v>0</v>
      </c>
      <c r="E174" s="23" t="str">
        <f t="shared" si="82"/>
        <v/>
      </c>
      <c r="F174" s="98" t="b">
        <f>IF(B174="",IF(Aloitus_Start!$D$1="Suomi","Tieto puuttuu: "&amp;B$3,IF(Aloitus_Start!$D$1="Svenska","Information saknas: "&amp;B$3)),"")</f>
        <v>0</v>
      </c>
      <c r="G174" s="98" t="b">
        <f>IF(C174="",IF(Aloitus_Start!$D$1="Suomi","Tieto puuttuu: "&amp;C$3,IF(Aloitus_Start!$D$1="Svenska","Information saknas: "&amp;C$3)),"")</f>
        <v>0</v>
      </c>
      <c r="H174" s="39" t="str">
        <f t="shared" ref="H174:H177" si="85">H168</f>
        <v>Valitse kieli - Välj spåket</v>
      </c>
      <c r="I174" s="42" t="str">
        <f>IF(I166=0,"",I168/I$166)</f>
        <v/>
      </c>
      <c r="J174" s="42" t="str">
        <f>IF(J166=0,"",J168/J$166)</f>
        <v/>
      </c>
      <c r="K174" s="89" t="str">
        <f t="shared" si="83"/>
        <v/>
      </c>
      <c r="L174" s="90" t="str">
        <f t="shared" si="84"/>
        <v/>
      </c>
    </row>
    <row r="175" spans="1:12" x14ac:dyDescent="0.15">
      <c r="A175" s="5"/>
      <c r="B175" s="57"/>
      <c r="C175" s="58"/>
      <c r="D175" s="22">
        <f t="shared" si="81"/>
        <v>0</v>
      </c>
      <c r="E175" s="23" t="str">
        <f>IF(B175="","",IF(B175=0,"",(C175/B175)-1))</f>
        <v/>
      </c>
      <c r="F175" s="126" t="b">
        <f>IF(B175="",IF(Aloitus_Start!$D$1="Suomi","Tieto puuttuu: "&amp;B$3,IF(Aloitus_Start!$D$1="Svenska","Information saknas: "&amp;B$3)),"")</f>
        <v>0</v>
      </c>
      <c r="G175" s="126" t="b">
        <f>IF(C175="",IF(Aloitus_Start!$D$1="Suomi","Tieto puuttuu: "&amp;C$3,IF(Aloitus_Start!$D$1="Svenska","Information saknas: "&amp;C$3)),"")</f>
        <v>0</v>
      </c>
      <c r="H175" s="39" t="str">
        <f t="shared" si="85"/>
        <v>Valitse kieli - Välj spåket</v>
      </c>
      <c r="I175" s="35">
        <f>B$3</f>
        <v>0</v>
      </c>
      <c r="J175" s="35">
        <f>C$3</f>
        <v>0</v>
      </c>
      <c r="K175" s="52" t="str">
        <f>IF(Aloitus_Start!$D$1="Suomi","Muutos",IF(Aloitus_Start!$D$1="Svenska","Förändring","Valitse kieli - Välj spåket"))</f>
        <v>Valitse kieli - Välj spåket</v>
      </c>
      <c r="L175" s="52" t="str">
        <f>IF(Aloitus_Start!$D$1="Suomi","Muutos%",IF(Aloitus_Start!$D$1="Svenska","Förändr%","Valitse kieli - Välj spåket"))</f>
        <v>Valitse kieli - Välj spåket</v>
      </c>
    </row>
    <row r="176" spans="1:12" x14ac:dyDescent="0.15">
      <c r="A176" s="7"/>
      <c r="B176" s="63"/>
      <c r="C176" s="64"/>
      <c r="D176" s="27">
        <f t="shared" si="81"/>
        <v>0</v>
      </c>
      <c r="E176" s="23" t="str">
        <f t="shared" si="82"/>
        <v/>
      </c>
      <c r="F176" s="98" t="b">
        <f>IF(B176="",IF(Aloitus_Start!$D$1="Suomi","Tieto puuttuu: "&amp;B$3,IF(Aloitus_Start!$D$1="Svenska","Information saknas: "&amp;B$3)),"")</f>
        <v>0</v>
      </c>
      <c r="G176" s="98" t="b">
        <f>IF(C176="",IF(Aloitus_Start!$D$1="Suomi","Tieto puuttuu: "&amp;C$3,IF(Aloitus_Start!$D$1="Svenska","Information saknas: "&amp;C$3)),"")</f>
        <v>0</v>
      </c>
      <c r="H176" s="39" t="str">
        <f t="shared" si="85"/>
        <v>Valitse kieli - Välj spåket</v>
      </c>
      <c r="I176" s="42" t="str">
        <f>IF(I169=0,"",I170/I$169)</f>
        <v/>
      </c>
      <c r="J176" s="42" t="str">
        <f>IF(J169=0,"",J170/J$169)</f>
        <v/>
      </c>
      <c r="K176" s="89" t="str">
        <f t="shared" ref="K176:K177" si="86">IF(I176="","",100*(J176-I176))</f>
        <v/>
      </c>
      <c r="L176" s="90" t="str">
        <f t="shared" ref="L176:L177" si="87">IF(I176="","",IF(I176=0,"",(J176/I176)-1))</f>
        <v/>
      </c>
    </row>
    <row r="177" spans="1:12" x14ac:dyDescent="0.15">
      <c r="A177" s="7"/>
      <c r="B177" s="63"/>
      <c r="C177" s="64"/>
      <c r="D177" s="27">
        <f t="shared" si="81"/>
        <v>0</v>
      </c>
      <c r="E177" s="23" t="str">
        <f t="shared" si="82"/>
        <v/>
      </c>
      <c r="F177" s="98" t="b">
        <f>IF(B177="",IF(Aloitus_Start!$D$1="Suomi","Tieto puuttuu: "&amp;B$3,IF(Aloitus_Start!$D$1="Svenska","Information saknas: "&amp;B$3)),"")</f>
        <v>0</v>
      </c>
      <c r="G177" s="98" t="b">
        <f>IF(C177="",IF(Aloitus_Start!$D$1="Suomi","Tieto puuttuu: "&amp;C$3,IF(Aloitus_Start!$D$1="Svenska","Information saknas: "&amp;C$3)),"")</f>
        <v>0</v>
      </c>
      <c r="H177" s="39" t="str">
        <f t="shared" si="85"/>
        <v>Valitse kieli - Välj spåket</v>
      </c>
      <c r="I177" s="42" t="str">
        <f>IF(I169=0,"",I171/I$169)</f>
        <v/>
      </c>
      <c r="J177" s="42" t="str">
        <f>IF(J169=0,"",J171/J$169)</f>
        <v/>
      </c>
      <c r="K177" s="89" t="str">
        <f t="shared" si="86"/>
        <v/>
      </c>
      <c r="L177" s="90" t="str">
        <f t="shared" si="87"/>
        <v/>
      </c>
    </row>
    <row r="178" spans="1:12" x14ac:dyDescent="0.15">
      <c r="A178" s="7"/>
      <c r="B178" s="63"/>
      <c r="C178" s="64"/>
      <c r="D178" s="27">
        <f t="shared" si="81"/>
        <v>0</v>
      </c>
      <c r="E178" s="23" t="str">
        <f t="shared" si="82"/>
        <v/>
      </c>
      <c r="F178" s="98" t="b">
        <f>IF(B178="",IF(Aloitus_Start!$D$1="Suomi","Tieto puuttuu: "&amp;B$3,IF(Aloitus_Start!$D$1="Svenska","Information saknas: "&amp;B$3)),"")</f>
        <v>0</v>
      </c>
      <c r="G178" s="98" t="b">
        <f>IF(C178="",IF(Aloitus_Start!$D$1="Suomi","Tieto puuttuu: "&amp;C$3,IF(Aloitus_Start!$D$1="Svenska","Information saknas: "&amp;C$3)),"")</f>
        <v>0</v>
      </c>
    </row>
    <row r="179" spans="1:12" x14ac:dyDescent="0.15">
      <c r="A179" s="5"/>
      <c r="B179" s="57"/>
      <c r="C179" s="58"/>
      <c r="D179" s="22">
        <f t="shared" si="81"/>
        <v>0</v>
      </c>
      <c r="E179" s="23" t="str">
        <f>IF(B179="","",IF(B179=0,"",(C179/B179)-1))</f>
        <v/>
      </c>
      <c r="F179" s="126" t="b">
        <f>IF(B179="",IF(Aloitus_Start!$D$1="Suomi","Tieto puuttuu: "&amp;B$3,IF(Aloitus_Start!$D$1="Svenska","Information saknas: "&amp;B$3)),"")</f>
        <v>0</v>
      </c>
      <c r="G179" s="126" t="b">
        <f>IF(C179="",IF(Aloitus_Start!$D$1="Suomi","Tieto puuttuu: "&amp;C$3,IF(Aloitus_Start!$D$1="Svenska","Information saknas: "&amp;C$3)),"")</f>
        <v>0</v>
      </c>
      <c r="H179" s="95" t="str">
        <f>IF(Aloitus_Start!$D$1="Suomi",MID(A420,7,27),IF(Aloitus_Start!$D$1="Svenska",MID(A420,7,21),"Valitse kieli - Välj spåket"))</f>
        <v>Valitse kieli - Välj spåket</v>
      </c>
      <c r="I179" s="35">
        <f>B$3</f>
        <v>0</v>
      </c>
      <c r="J179" s="35">
        <f>C$3</f>
        <v>0</v>
      </c>
      <c r="K179" s="52" t="str">
        <f>IF(Aloitus_Start!$D$1="Suomi","Muutos",IF(Aloitus_Start!$D$1="Svenska","Förändring","Valitse kieli - Välj spåket"))</f>
        <v>Valitse kieli - Välj spåket</v>
      </c>
      <c r="L179" s="52" t="str">
        <f>IF(Aloitus_Start!$D$1="Suomi","Muutos%",IF(Aloitus_Start!$D$1="Svenska","Förändr%","Valitse kieli - Välj spåket"))</f>
        <v>Valitse kieli - Välj spåket</v>
      </c>
    </row>
    <row r="180" spans="1:12" x14ac:dyDescent="0.15">
      <c r="A180" s="4"/>
      <c r="B180" s="61"/>
      <c r="C180" s="62"/>
      <c r="D180" s="129" t="str">
        <f>IF(Aloitus_Start!$D$1="Suomi","Muutos",IF(Aloitus_Start!$D$1="Svenska","Förändring","Valitse kieli - Välj spåket"))</f>
        <v>Valitse kieli - Välj spåket</v>
      </c>
      <c r="E180" s="129" t="str">
        <f>IF(Aloitus_Start!$D$1="Suomi","Muutos%",IF(Aloitus_Start!$D$1="Svenska","Förändr%","Valitse kieli - Välj spåket"))</f>
        <v>Valitse kieli - Välj spåket</v>
      </c>
      <c r="F180" s="125"/>
      <c r="G180" s="125"/>
      <c r="H180" s="38" t="str">
        <f>IF(Aloitus_Start!$D$1="Suomi","Lataukset",IF(Aloitus_Start!$D$1="Svenska","Nedladningar","Valitse kieli - Välj spåket"))</f>
        <v>Valitse kieli - Välj spåket</v>
      </c>
      <c r="I180" s="38">
        <f t="shared" ref="I180:J182" si="88">B421</f>
        <v>0</v>
      </c>
      <c r="J180" s="38">
        <f t="shared" si="88"/>
        <v>0</v>
      </c>
      <c r="K180" s="93">
        <f>J180-I180</f>
        <v>0</v>
      </c>
      <c r="L180" s="90" t="str">
        <f>IF(I180="","",IF(I180=0,"",(J180/I180)-1))</f>
        <v/>
      </c>
    </row>
    <row r="181" spans="1:12" x14ac:dyDescent="0.15">
      <c r="A181" s="7"/>
      <c r="B181" s="63"/>
      <c r="C181" s="64"/>
      <c r="D181" s="27">
        <f>C181-B181</f>
        <v>0</v>
      </c>
      <c r="E181" s="23" t="str">
        <f>IF(B181="","",IF(B181=0,"",(C181/B181)-1))</f>
        <v/>
      </c>
      <c r="F181" s="98" t="b">
        <f>IF(B181="",IF(Aloitus_Start!$D$1="Suomi","Tieto puuttuu: "&amp;B$3,IF(Aloitus_Start!$D$1="Svenska","Information saknas: "&amp;B$3)),"")</f>
        <v>0</v>
      </c>
      <c r="G181" s="98" t="b">
        <f>IF(C181="",IF(Aloitus_Start!$D$1="Suomi","Tieto puuttuu: "&amp;C$3,IF(Aloitus_Start!$D$1="Svenska","Information saknas: "&amp;C$3)),"")</f>
        <v>0</v>
      </c>
      <c r="H181" s="39" t="s">
        <v>0</v>
      </c>
      <c r="I181" s="38">
        <f t="shared" si="88"/>
        <v>0</v>
      </c>
      <c r="J181" s="38">
        <f t="shared" si="88"/>
        <v>0</v>
      </c>
      <c r="K181" s="93">
        <f>J181-I181</f>
        <v>0</v>
      </c>
      <c r="L181" s="90" t="str">
        <f>IF(I181="","",IF(I181=0,"",(J181/I181)-1))</f>
        <v/>
      </c>
    </row>
    <row r="182" spans="1:12" x14ac:dyDescent="0.15">
      <c r="A182" s="7"/>
      <c r="B182" s="63"/>
      <c r="C182" s="64"/>
      <c r="D182" s="27">
        <f>C182-B182</f>
        <v>0</v>
      </c>
      <c r="E182" s="23" t="str">
        <f>IF(B182="","",IF(B182=0,"",(C182/B182)-1))</f>
        <v/>
      </c>
      <c r="F182" s="98" t="b">
        <f>IF(B182="",IF(Aloitus_Start!$D$1="Suomi","Tieto puuttuu: "&amp;B$3,IF(Aloitus_Start!$D$1="Svenska","Information saknas: "&amp;B$3)),"")</f>
        <v>0</v>
      </c>
      <c r="G182" s="98" t="b">
        <f>IF(C182="",IF(Aloitus_Start!$D$1="Suomi","Tieto puuttuu: "&amp;C$3,IF(Aloitus_Start!$D$1="Svenska","Information saknas: "&amp;C$3)),"")</f>
        <v>0</v>
      </c>
      <c r="H182" s="38" t="str">
        <f>IF(Aloitus_Start!$D$1="Suomi","Muut",IF(Aloitus_Start!$D$1="Svenska","Övriga","Valitse kieli - Välj spåket"))</f>
        <v>Valitse kieli - Välj spåket</v>
      </c>
      <c r="I182" s="38">
        <f t="shared" si="88"/>
        <v>0</v>
      </c>
      <c r="J182" s="38">
        <f t="shared" si="88"/>
        <v>0</v>
      </c>
      <c r="K182" s="93">
        <f>J182-I182</f>
        <v>0</v>
      </c>
      <c r="L182" s="90" t="str">
        <f>IF(I182="","",IF(I182=0,"",(J182/I182)-1))</f>
        <v/>
      </c>
    </row>
    <row r="183" spans="1:12" x14ac:dyDescent="0.15">
      <c r="A183" s="3"/>
      <c r="B183" s="101"/>
      <c r="C183" s="102"/>
      <c r="D183" s="43"/>
      <c r="E183" s="44"/>
      <c r="F183" s="124"/>
      <c r="G183" s="124"/>
      <c r="H183" s="39" t="s">
        <v>0</v>
      </c>
      <c r="I183" s="42" t="str">
        <f>IF(I180=0,"",I181/I$180)</f>
        <v/>
      </c>
      <c r="J183" s="42" t="str">
        <f>IF(J180=0,"",J181/J$180)</f>
        <v/>
      </c>
      <c r="K183" s="89" t="str">
        <f t="shared" ref="K183:K184" si="89">IF(I183="","",100*(J183-I183))</f>
        <v/>
      </c>
      <c r="L183" s="90" t="str">
        <f t="shared" ref="L183:L184" si="90">IF(I183="","",IF(I183=0,"",(J183/I183)-1))</f>
        <v/>
      </c>
    </row>
    <row r="184" spans="1:12" x14ac:dyDescent="0.15">
      <c r="A184" s="4"/>
      <c r="B184" s="61"/>
      <c r="C184" s="62"/>
      <c r="D184" s="129"/>
      <c r="E184" s="129"/>
      <c r="F184" s="125"/>
      <c r="G184" s="125"/>
      <c r="H184" s="38" t="str">
        <f>IF(Aloitus_Start!$D$1="Suomi","Muut",IF(Aloitus_Start!$D$1="Svenska","Övriga","Valitse kieli - Välj spåket"))</f>
        <v>Valitse kieli - Välj spåket</v>
      </c>
      <c r="I184" s="42" t="str">
        <f>IF(I180=0,"",I182/I$180)</f>
        <v/>
      </c>
      <c r="J184" s="42" t="str">
        <f>IF(J180=0,"",J182/J$180)</f>
        <v/>
      </c>
      <c r="K184" s="89" t="str">
        <f t="shared" si="89"/>
        <v/>
      </c>
      <c r="L184" s="90" t="str">
        <f t="shared" si="90"/>
        <v/>
      </c>
    </row>
    <row r="185" spans="1:12" x14ac:dyDescent="0.15">
      <c r="A185" s="5"/>
      <c r="B185" s="57"/>
      <c r="C185" s="58"/>
      <c r="D185" s="22"/>
      <c r="E185" s="34"/>
      <c r="F185" s="126"/>
      <c r="G185" s="126"/>
    </row>
    <row r="186" spans="1:12" x14ac:dyDescent="0.15">
      <c r="A186" s="6"/>
      <c r="B186" s="59"/>
      <c r="C186" s="60"/>
      <c r="D186" s="131" t="str">
        <f>IF(Aloitus_Start!$D$1="Suomi","Muutos",IF(Aloitus_Start!$D$1="Svenska","Förändring","Valitse kieli - Välj spåket"))</f>
        <v>Valitse kieli - Välj spåket</v>
      </c>
      <c r="E186" s="131" t="str">
        <f>IF(Aloitus_Start!$D$1="Suomi","Muutos%",IF(Aloitus_Start!$D$1="Svenska","Förändr%","Valitse kieli - Välj spåket"))</f>
        <v>Valitse kieli - Välj spåket</v>
      </c>
      <c r="F186" s="127"/>
      <c r="G186" s="127"/>
      <c r="H186" s="95" t="str">
        <f>IF(Aloitus_Start!$D$1="Suomi",MID(A424,7,34),IF(Aloitus_Start!$D$1="Svenska",MID(A424,7,14),"Valitse kieli - Välj spåket"))</f>
        <v>Valitse kieli - Välj spåket</v>
      </c>
      <c r="I186" s="35">
        <f>B$3</f>
        <v>0</v>
      </c>
      <c r="J186" s="35">
        <f>C$3</f>
        <v>0</v>
      </c>
      <c r="K186" s="52" t="str">
        <f>IF(Aloitus_Start!$D$1="Suomi","Muutos",IF(Aloitus_Start!$D$1="Svenska","Förändring","Valitse kieli - Välj spåket"))</f>
        <v>Valitse kieli - Välj spåket</v>
      </c>
      <c r="L186" s="52" t="str">
        <f>IF(Aloitus_Start!$D$1="Suomi","Muutos%",IF(Aloitus_Start!$D$1="Svenska","Förändr%","Valitse kieli - Välj spåket"))</f>
        <v>Valitse kieli - Välj spåket</v>
      </c>
    </row>
    <row r="187" spans="1:12" x14ac:dyDescent="0.15">
      <c r="A187" s="7"/>
      <c r="B187" s="63"/>
      <c r="C187" s="64"/>
      <c r="D187" s="27">
        <f>C187-B187</f>
        <v>0</v>
      </c>
      <c r="E187" s="23" t="str">
        <f>IF(B187="","",IF(B187=0,"",(C187/B187)-1))</f>
        <v/>
      </c>
      <c r="F187" s="98" t="b">
        <f>IF(B187="",IF(Aloitus_Start!$D$1="Suomi","Tieto puuttuu: "&amp;B$3,IF(Aloitus_Start!$D$1="Svenska","Information saknas: "&amp;B$3)),"")</f>
        <v>0</v>
      </c>
      <c r="G187" s="98" t="b">
        <f>IF(C187="",IF(Aloitus_Start!$D$1="Suomi","Tieto puuttuu: "&amp;C$3,IF(Aloitus_Start!$D$1="Svenska","Information saknas: "&amp;C$3)),"")</f>
        <v>0</v>
      </c>
      <c r="H187" s="38" t="str">
        <f>IF(Aloitus_Start!$D$1="Suomi","Lataukset",IF(Aloitus_Start!$D$1="Svenska","Nedladningar","Valitse kieli - Välj spåket"))</f>
        <v>Valitse kieli - Välj spåket</v>
      </c>
      <c r="I187" s="38">
        <f t="shared" ref="I187:J189" si="91">B425</f>
        <v>0</v>
      </c>
      <c r="J187" s="38">
        <f t="shared" si="91"/>
        <v>0</v>
      </c>
      <c r="K187" s="93">
        <f>J187-I187</f>
        <v>0</v>
      </c>
      <c r="L187" s="90" t="str">
        <f>IF(I187="","",IF(I187=0,"",(J187/I187)-1))</f>
        <v/>
      </c>
    </row>
    <row r="188" spans="1:12" x14ac:dyDescent="0.15">
      <c r="A188" s="7"/>
      <c r="B188" s="63"/>
      <c r="C188" s="64"/>
      <c r="D188" s="27">
        <f>C188-B188</f>
        <v>0</v>
      </c>
      <c r="E188" s="23" t="str">
        <f>IF(B188="","",IF(B188=0,"",(C188/B188)-1))</f>
        <v/>
      </c>
      <c r="F188" s="98" t="b">
        <f>IF(B188="",IF(Aloitus_Start!$D$1="Suomi","Tieto puuttuu: "&amp;B$3,IF(Aloitus_Start!$D$1="Svenska","Information saknas: "&amp;B$3)),"")</f>
        <v>0</v>
      </c>
      <c r="G188" s="98" t="b">
        <f>IF(C188="",IF(Aloitus_Start!$D$1="Suomi","Tieto puuttuu: "&amp;C$3,IF(Aloitus_Start!$D$1="Svenska","Information saknas: "&amp;C$3)),"")</f>
        <v>0</v>
      </c>
      <c r="H188" s="39" t="s">
        <v>0</v>
      </c>
      <c r="I188" s="38">
        <f t="shared" si="91"/>
        <v>0</v>
      </c>
      <c r="J188" s="38">
        <f t="shared" si="91"/>
        <v>0</v>
      </c>
      <c r="K188" s="93">
        <f>J188-I188</f>
        <v>0</v>
      </c>
      <c r="L188" s="90" t="str">
        <f>IF(I188="","",IF(I188=0,"",(J188/I188)-1))</f>
        <v/>
      </c>
    </row>
    <row r="189" spans="1:12" x14ac:dyDescent="0.15">
      <c r="A189" s="6"/>
      <c r="B189" s="59"/>
      <c r="C189" s="60"/>
      <c r="D189" s="131" t="str">
        <f>IF(Aloitus_Start!$D$1="Suomi","Muutos",IF(Aloitus_Start!$D$1="Svenska","Förändring","Valitse kieli - Välj spåket"))</f>
        <v>Valitse kieli - Välj spåket</v>
      </c>
      <c r="E189" s="131" t="str">
        <f>IF(Aloitus_Start!$D$1="Suomi","Muutos%",IF(Aloitus_Start!$D$1="Svenska","Förändr%","Valitse kieli - Välj spåket"))</f>
        <v>Valitse kieli - Välj spåket</v>
      </c>
      <c r="F189" s="127"/>
      <c r="G189" s="127"/>
      <c r="H189" s="38" t="str">
        <f>IF(Aloitus_Start!$D$1="Suomi","Muut",IF(Aloitus_Start!$D$1="Svenska","Övriga","Valitse kieli - Välj spåket"))</f>
        <v>Valitse kieli - Välj spåket</v>
      </c>
      <c r="I189" s="38">
        <f t="shared" si="91"/>
        <v>0</v>
      </c>
      <c r="J189" s="38">
        <f t="shared" si="91"/>
        <v>0</v>
      </c>
      <c r="K189" s="93">
        <f>J189-I189</f>
        <v>0</v>
      </c>
      <c r="L189" s="90" t="str">
        <f>IF(I189="","",IF(I189=0,"",(J189/I189)-1))</f>
        <v/>
      </c>
    </row>
    <row r="190" spans="1:12" x14ac:dyDescent="0.15">
      <c r="A190" s="7"/>
      <c r="B190" s="63"/>
      <c r="C190" s="64"/>
      <c r="D190" s="27">
        <f>C190-B190</f>
        <v>0</v>
      </c>
      <c r="E190" s="23" t="str">
        <f t="shared" ref="E190:E191" si="92">IF(B190="","",IF(B190=0,"",(C190/B190)-1))</f>
        <v/>
      </c>
      <c r="F190" s="98" t="b">
        <f>IF(B190="",IF(Aloitus_Start!$D$1="Suomi","Tieto puuttuu: "&amp;B$3,IF(Aloitus_Start!$D$1="Svenska","Information saknas: "&amp;B$3)),"")</f>
        <v>0</v>
      </c>
      <c r="G190" s="98" t="b">
        <f>IF(C190="",IF(Aloitus_Start!$D$1="Suomi","Tieto puuttuu: "&amp;C$3,IF(Aloitus_Start!$D$1="Svenska","Information saknas: "&amp;C$3)),"")</f>
        <v>0</v>
      </c>
      <c r="H190" s="39" t="s">
        <v>0</v>
      </c>
      <c r="I190" s="42" t="str">
        <f>IF(I187=0,"",I188/I$187)</f>
        <v/>
      </c>
      <c r="J190" s="42" t="str">
        <f>IF(J187=0,"",J188/J$187)</f>
        <v/>
      </c>
      <c r="K190" s="89" t="str">
        <f t="shared" ref="K190:K191" si="93">IF(I190="","",100*(J190-I190))</f>
        <v/>
      </c>
      <c r="L190" s="90" t="str">
        <f t="shared" ref="L190:L191" si="94">IF(I190="","",IF(I190=0,"",(J190/I190)-1))</f>
        <v/>
      </c>
    </row>
    <row r="191" spans="1:12" x14ac:dyDescent="0.15">
      <c r="A191" s="7"/>
      <c r="B191" s="63"/>
      <c r="C191" s="64"/>
      <c r="D191" s="27">
        <f>C191-B191</f>
        <v>0</v>
      </c>
      <c r="E191" s="23" t="str">
        <f t="shared" si="92"/>
        <v/>
      </c>
      <c r="F191" s="98" t="b">
        <f>IF(B191="",IF(Aloitus_Start!$D$1="Suomi","Tieto puuttuu: "&amp;B$3,IF(Aloitus_Start!$D$1="Svenska","Information saknas: "&amp;B$3)),"")</f>
        <v>0</v>
      </c>
      <c r="G191" s="98" t="b">
        <f>IF(C191="",IF(Aloitus_Start!$D$1="Suomi","Tieto puuttuu: "&amp;C$3,IF(Aloitus_Start!$D$1="Svenska","Information saknas: "&amp;C$3)),"")</f>
        <v>0</v>
      </c>
      <c r="H191" s="38" t="str">
        <f>IF(Aloitus_Start!$D$1="Suomi","Muut",IF(Aloitus_Start!$D$1="Svenska","Övriga","Valitse kieli - Välj spåket"))</f>
        <v>Valitse kieli - Välj spåket</v>
      </c>
      <c r="I191" s="42" t="str">
        <f>IF(I187=0,"",I189/I$187)</f>
        <v/>
      </c>
      <c r="J191" s="42" t="str">
        <f>IF(J187=0,"",J189/J$187)</f>
        <v/>
      </c>
      <c r="K191" s="89" t="str">
        <f t="shared" si="93"/>
        <v/>
      </c>
      <c r="L191" s="90" t="str">
        <f t="shared" si="94"/>
        <v/>
      </c>
    </row>
    <row r="192" spans="1:12" x14ac:dyDescent="0.15">
      <c r="A192" s="6"/>
      <c r="B192" s="59"/>
      <c r="C192" s="60"/>
      <c r="D192" s="24">
        <f>C192-B192</f>
        <v>0</v>
      </c>
      <c r="E192" s="25" t="str">
        <f>IF(B192="","",IF(B192=0,"",(C192/B192)-1))</f>
        <v/>
      </c>
      <c r="F192" s="127" t="b">
        <f>IF(B192="",IF(Aloitus_Start!$D$1="Suomi","Tieto puuttuu: "&amp;B$3,IF(Aloitus_Start!$D$1="Svenska","Information saknas: "&amp;B$3)),"")</f>
        <v>0</v>
      </c>
      <c r="G192" s="127" t="b">
        <f>IF(C192="",IF(Aloitus_Start!$D$1="Suomi","Tieto puuttuu: "&amp;C$3,IF(Aloitus_Start!$D$1="Svenska","Information saknas: "&amp;C$3)),"")</f>
        <v>0</v>
      </c>
    </row>
    <row r="193" spans="1:12" x14ac:dyDescent="0.15">
      <c r="A193" s="7"/>
      <c r="B193" s="63"/>
      <c r="C193" s="64"/>
      <c r="D193" s="27">
        <f>C193-B193</f>
        <v>0</v>
      </c>
      <c r="E193" s="23" t="str">
        <f>IF(B193="","",IF(B193=0,"",(C193/B193)-1))</f>
        <v/>
      </c>
      <c r="F193" s="98" t="b">
        <f>IF(B193="",IF(Aloitus_Start!$D$1="Suomi","Tieto puuttuu: "&amp;B$3,IF(Aloitus_Start!$D$1="Svenska","Information saknas: "&amp;B$3)),"")</f>
        <v>0</v>
      </c>
      <c r="G193" s="98" t="b">
        <f>IF(C193="",IF(Aloitus_Start!$D$1="Suomi","Tieto puuttuu: "&amp;C$3,IF(Aloitus_Start!$D$1="Svenska","Information saknas: "&amp;C$3)),"")</f>
        <v>0</v>
      </c>
      <c r="H193" s="95" t="str">
        <f>IF(Aloitus_Start!$D$1="Suomi",MID(A428,7,28),IF(Aloitus_Start!$D$1="Svenska",MID(A428,7,23),"Valitse kieli - Välj spåket"))</f>
        <v>Valitse kieli - Välj spåket</v>
      </c>
      <c r="I193" s="35">
        <f>B$3</f>
        <v>0</v>
      </c>
      <c r="J193" s="35">
        <f>C$3</f>
        <v>0</v>
      </c>
      <c r="K193" s="52" t="str">
        <f>IF(Aloitus_Start!$D$1="Suomi","Muutos",IF(Aloitus_Start!$D$1="Svenska","Förändring","Valitse kieli - Välj spåket"))</f>
        <v>Valitse kieli - Välj spåket</v>
      </c>
      <c r="L193" s="52" t="str">
        <f>IF(Aloitus_Start!$D$1="Suomi","Muutos%",IF(Aloitus_Start!$D$1="Svenska","Förändr%","Valitse kieli - Välj spåket"))</f>
        <v>Valitse kieli - Välj spåket</v>
      </c>
    </row>
    <row r="194" spans="1:12" x14ac:dyDescent="0.15">
      <c r="A194" s="6"/>
      <c r="B194" s="59"/>
      <c r="C194" s="60"/>
      <c r="D194" s="131" t="str">
        <f>IF(Aloitus_Start!$D$1="Suomi","Muutos",IF(Aloitus_Start!$D$1="Svenska","Förändring","Valitse kieli - Välj spåket"))</f>
        <v>Valitse kieli - Välj spåket</v>
      </c>
      <c r="E194" s="131" t="str">
        <f>IF(Aloitus_Start!$D$1="Suomi","Muutos%",IF(Aloitus_Start!$D$1="Svenska","Förändr%","Valitse kieli - Välj spåket"))</f>
        <v>Valitse kieli - Välj spåket</v>
      </c>
      <c r="F194" s="127"/>
      <c r="G194" s="127"/>
      <c r="H194" s="39" t="str">
        <f>IF(Aloitus_Start!$D$1="Suomi",MID(A429,9,19),IF(Aloitus_Start!$D$1="Svenska",MID(A429,9,18),"Valitse kieli - Välj spåket"))</f>
        <v>Valitse kieli - Välj spåket</v>
      </c>
      <c r="I194" s="38">
        <f t="shared" ref="I194:J199" si="95">B429</f>
        <v>0</v>
      </c>
      <c r="J194" s="38">
        <f t="shared" si="95"/>
        <v>0</v>
      </c>
      <c r="K194" s="93">
        <f t="shared" ref="K194:K199" si="96">J194-I194</f>
        <v>0</v>
      </c>
      <c r="L194" s="90" t="str">
        <f t="shared" ref="L194:L199" si="97">IF(I194="","",IF(I194=0,"",(J194/I194)-1))</f>
        <v/>
      </c>
    </row>
    <row r="195" spans="1:12" x14ac:dyDescent="0.15">
      <c r="A195" s="7"/>
      <c r="B195" s="63"/>
      <c r="C195" s="64"/>
      <c r="D195" s="27">
        <f>C195-B195</f>
        <v>0</v>
      </c>
      <c r="E195" s="23" t="str">
        <f>IF(B195="","",IF(B195=0,"",(C195/B195)-1))</f>
        <v/>
      </c>
      <c r="F195" s="98" t="b">
        <f>IF(B195="",IF(Aloitus_Start!$D$1="Suomi","Tieto puuttuu: "&amp;B$3,IF(Aloitus_Start!$D$1="Svenska","Information saknas: "&amp;B$3)),"")</f>
        <v>0</v>
      </c>
      <c r="G195" s="98" t="b">
        <f>IF(C195="",IF(Aloitus_Start!$D$1="Suomi","Tieto puuttuu: "&amp;C$3,IF(Aloitus_Start!$D$1="Svenska","Information saknas: "&amp;C$3)),"")</f>
        <v>0</v>
      </c>
      <c r="H195" s="38" t="str">
        <f>IF(Aloitus_Start!$D$1="Suomi","Katsotut, FinELib (tietoa ei saada)",IF(Aloitus_Start!$D$1="Svenska","Granskade, FinELib (data fås ej)","Valitse kieli - Välj spåket"))</f>
        <v>Valitse kieli - Välj spåket</v>
      </c>
      <c r="I195" s="38">
        <f t="shared" si="95"/>
        <v>0</v>
      </c>
      <c r="J195" s="38">
        <f t="shared" si="95"/>
        <v>0</v>
      </c>
      <c r="K195" s="93">
        <f t="shared" si="96"/>
        <v>0</v>
      </c>
      <c r="L195" s="90" t="str">
        <f t="shared" si="97"/>
        <v/>
      </c>
    </row>
    <row r="196" spans="1:12" x14ac:dyDescent="0.15">
      <c r="A196" s="5"/>
      <c r="B196" s="57"/>
      <c r="C196" s="58"/>
      <c r="D196" s="134" t="str">
        <f>IF(Aloitus_Start!$D$1="Suomi","Muutos",IF(Aloitus_Start!$D$1="Svenska","Förändring","Valitse kieli - Välj spåket"))</f>
        <v>Valitse kieli - Välj spåket</v>
      </c>
      <c r="E196" s="134" t="str">
        <f>IF(Aloitus_Start!$D$1="Suomi","Muutos%",IF(Aloitus_Start!$D$1="Svenska","Förändr%","Valitse kieli - Välj spåket"))</f>
        <v>Valitse kieli - Välj spåket</v>
      </c>
      <c r="F196" s="126"/>
      <c r="G196" s="126"/>
      <c r="H196" s="38" t="str">
        <f>IF(Aloitus_Start!$D$1="Suomi","Katsotut, muut",IF(Aloitus_Start!$D$1="Svenska","Granskade, övriga","Valitse kieli - Välj spåket"))</f>
        <v>Valitse kieli - Välj spåket</v>
      </c>
      <c r="I196" s="38">
        <f t="shared" si="95"/>
        <v>0</v>
      </c>
      <c r="J196" s="38">
        <f t="shared" si="95"/>
        <v>0</v>
      </c>
      <c r="K196" s="93">
        <f t="shared" si="96"/>
        <v>0</v>
      </c>
      <c r="L196" s="90" t="str">
        <f t="shared" si="97"/>
        <v/>
      </c>
    </row>
    <row r="197" spans="1:12" x14ac:dyDescent="0.15">
      <c r="A197" s="7"/>
      <c r="B197" s="63"/>
      <c r="C197" s="64"/>
      <c r="D197" s="27">
        <f>C197-B197</f>
        <v>0</v>
      </c>
      <c r="E197" s="23" t="str">
        <f>IF(B197="","",IF(B197=0,"",(C197/B197)-1))</f>
        <v/>
      </c>
      <c r="F197" s="98" t="b">
        <f>IF(B197="",IF(Aloitus_Start!$D$1="Suomi","Tieto puuttuu: "&amp;B$3,IF(Aloitus_Start!$D$1="Svenska","Information saknas: "&amp;B$3)),"")</f>
        <v>0</v>
      </c>
      <c r="G197" s="98" t="b">
        <f>IF(C197="",IF(Aloitus_Start!$D$1="Suomi","Tieto puuttuu: "&amp;C$3,IF(Aloitus_Start!$D$1="Svenska","Information saknas: "&amp;C$3)),"")</f>
        <v>0</v>
      </c>
      <c r="H197" s="39" t="str">
        <f>IF(Aloitus_Start!$D$1="Suomi",MID(A432,9,18),IF(Aloitus_Start!$D$1="Svenska",MID(A432,9,15),"Valitse kieli - Välj spåket"))</f>
        <v>Valitse kieli - Välj spåket</v>
      </c>
      <c r="I197" s="38">
        <f t="shared" si="95"/>
        <v>0</v>
      </c>
      <c r="J197" s="38">
        <f t="shared" si="95"/>
        <v>0</v>
      </c>
      <c r="K197" s="93">
        <f t="shared" si="96"/>
        <v>0</v>
      </c>
      <c r="L197" s="90" t="str">
        <f t="shared" si="97"/>
        <v/>
      </c>
    </row>
    <row r="198" spans="1:12" x14ac:dyDescent="0.15">
      <c r="A198" s="7"/>
      <c r="B198" s="63"/>
      <c r="C198" s="64"/>
      <c r="D198" s="27">
        <f>C198-B198</f>
        <v>0</v>
      </c>
      <c r="E198" s="23" t="str">
        <f>IF(B198="","",IF(B198=0,"",(C198/B198)-1))</f>
        <v/>
      </c>
      <c r="F198" s="98" t="b">
        <f>IF(B198="",IF(Aloitus_Start!$D$1="Suomi","Tieto puuttuu: "&amp;B$3,IF(Aloitus_Start!$D$1="Svenska","Information saknas: "&amp;B$3)),"")</f>
        <v>0</v>
      </c>
      <c r="G198" s="98" t="b">
        <f>IF(C198="",IF(Aloitus_Start!$D$1="Suomi","Tieto puuttuu: "&amp;C$3,IF(Aloitus_Start!$D$1="Svenska","Information saknas: "&amp;C$3)),"")</f>
        <v>0</v>
      </c>
      <c r="H198" s="38" t="str">
        <f>IF(Aloitus_Start!$D$1="Suomi","FinELib (tietoa ei saada)",IF(Aloitus_Start!$D$1="Svenska","FinELib (data fås ej)","Valitse kieli - Välj spåket"))</f>
        <v>Valitse kieli - Välj spåket</v>
      </c>
      <c r="I198" s="38">
        <f t="shared" si="95"/>
        <v>0</v>
      </c>
      <c r="J198" s="38">
        <f t="shared" si="95"/>
        <v>0</v>
      </c>
      <c r="K198" s="93">
        <f t="shared" si="96"/>
        <v>0</v>
      </c>
      <c r="L198" s="90" t="str">
        <f t="shared" si="97"/>
        <v/>
      </c>
    </row>
    <row r="199" spans="1:12" x14ac:dyDescent="0.15">
      <c r="A199" s="7"/>
      <c r="B199" s="63"/>
      <c r="C199" s="64"/>
      <c r="D199" s="27">
        <f>C199-B199</f>
        <v>0</v>
      </c>
      <c r="E199" s="23" t="str">
        <f>IF(B199="","",IF(B199=0,"",(C199/B199)-1))</f>
        <v/>
      </c>
      <c r="F199" s="98" t="b">
        <f>IF(B199="",IF(Aloitus_Start!$D$1="Suomi","Tieto puuttuu: "&amp;B$3,IF(Aloitus_Start!$D$1="Svenska","Information saknas: "&amp;B$3)),"")</f>
        <v>0</v>
      </c>
      <c r="G199" s="98" t="b">
        <f>IF(C199="",IF(Aloitus_Start!$D$1="Suomi","Tieto puuttuu: "&amp;C$3,IF(Aloitus_Start!$D$1="Svenska","Information saknas: "&amp;C$3)),"")</f>
        <v>0</v>
      </c>
      <c r="H199" s="38" t="str">
        <f>IF(Aloitus_Start!$D$1="Suomi","Muut",IF(Aloitus_Start!$D$1="Svenska","Övriga","Valitse kieli - Välj spåket"))</f>
        <v>Valitse kieli - Välj spåket</v>
      </c>
      <c r="I199" s="38">
        <f t="shared" si="95"/>
        <v>0</v>
      </c>
      <c r="J199" s="38">
        <f t="shared" si="95"/>
        <v>0</v>
      </c>
      <c r="K199" s="93">
        <f t="shared" si="96"/>
        <v>0</v>
      </c>
      <c r="L199" s="90" t="str">
        <f t="shared" si="97"/>
        <v/>
      </c>
    </row>
    <row r="200" spans="1:12" x14ac:dyDescent="0.15">
      <c r="A200" s="5"/>
      <c r="B200" s="57"/>
      <c r="C200" s="58"/>
      <c r="D200" s="134" t="str">
        <f>IF(Aloitus_Start!$D$1="Suomi","Muutos",IF(Aloitus_Start!$D$1="Svenska","Förändring","Valitse kieli - Välj spåket"))</f>
        <v>Valitse kieli - Välj spåket</v>
      </c>
      <c r="E200" s="134" t="str">
        <f>IF(Aloitus_Start!$D$1="Suomi","Muutos%",IF(Aloitus_Start!$D$1="Svenska","Förändr%","Valitse kieli - Välj spåket"))</f>
        <v>Valitse kieli - Välj spåket</v>
      </c>
      <c r="F200" s="126"/>
      <c r="G200" s="126"/>
      <c r="H200" s="38" t="str">
        <f>IF(Aloitus_Start!$D$1="Suomi","Katsotut",IF(Aloitus_Start!$D$1="Svenska","Granskade","Valitse kieli - Välj spåket"))</f>
        <v>Valitse kieli - Välj spåket</v>
      </c>
      <c r="I200" s="35">
        <f>B$3</f>
        <v>0</v>
      </c>
      <c r="J200" s="35">
        <f>C$3</f>
        <v>0</v>
      </c>
      <c r="K200" s="52" t="str">
        <f>IF(Aloitus_Start!$D$1="Suomi","Muutos",IF(Aloitus_Start!$D$1="Svenska","Förändring","Valitse kieli - Välj spåket"))</f>
        <v>Valitse kieli - Välj spåket</v>
      </c>
      <c r="L200" s="52" t="str">
        <f>IF(Aloitus_Start!$D$1="Suomi","Muutos%",IF(Aloitus_Start!$D$1="Svenska","Förändr%","Valitse kieli - Välj spåket"))</f>
        <v>Valitse kieli - Välj spåket</v>
      </c>
    </row>
    <row r="201" spans="1:12" x14ac:dyDescent="0.15">
      <c r="A201" s="7"/>
      <c r="B201" s="63"/>
      <c r="C201" s="64"/>
      <c r="D201" s="27">
        <f>C201-B201</f>
        <v>0</v>
      </c>
      <c r="E201" s="23" t="str">
        <f>IF(B201="","",IF(B201=0,"",(C201/B201)-1))</f>
        <v/>
      </c>
      <c r="F201" s="98" t="b">
        <f>IF(B201="",IF(Aloitus_Start!$D$1="Suomi","Tieto puuttuu: "&amp;B$3,IF(Aloitus_Start!$D$1="Svenska","Information saknas: "&amp;B$3)),"")</f>
        <v>0</v>
      </c>
      <c r="G201" s="98" t="b">
        <f>IF(C201="",IF(Aloitus_Start!$D$1="Suomi","Tieto puuttuu: "&amp;C$3,IF(Aloitus_Start!$D$1="Svenska","Information saknas: "&amp;C$3)),"")</f>
        <v>0</v>
      </c>
      <c r="H201" s="38" t="str">
        <f>IF(Aloitus_Start!$D$1="Suomi","FinELib (tietoa ei saada)",IF(Aloitus_Start!$D$1="Svenska","FinELib (data fås ej)","Valitse kieli - Välj spåket"))</f>
        <v>Valitse kieli - Välj spåket</v>
      </c>
      <c r="I201" s="42" t="str">
        <f>IF(I194=0,"",I195/I$194)</f>
        <v/>
      </c>
      <c r="J201" s="42" t="str">
        <f>IF(J194=0,"",J195/J$194)</f>
        <v/>
      </c>
      <c r="K201" s="89" t="str">
        <f t="shared" ref="K201:K202" si="98">IF(I201="","",100*(J201-I201))</f>
        <v/>
      </c>
      <c r="L201" s="90" t="str">
        <f t="shared" ref="L201:L202" si="99">IF(I201="","",IF(I201=0,"",(J201/I201)-1))</f>
        <v/>
      </c>
    </row>
    <row r="202" spans="1:12" x14ac:dyDescent="0.15">
      <c r="A202" s="7"/>
      <c r="B202" s="63"/>
      <c r="C202" s="64"/>
      <c r="D202" s="27">
        <f>C202-B202</f>
        <v>0</v>
      </c>
      <c r="E202" s="23" t="str">
        <f>IF(B202="","",IF(B202=0,"",(C202/B202)-1))</f>
        <v/>
      </c>
      <c r="F202" s="98" t="b">
        <f>IF(B202="",IF(Aloitus_Start!$D$1="Suomi","Tieto puuttuu: "&amp;B$3,IF(Aloitus_Start!$D$1="Svenska","Information saknas: "&amp;B$3)),"")</f>
        <v>0</v>
      </c>
      <c r="G202" s="98" t="b">
        <f>IF(C202="",IF(Aloitus_Start!$D$1="Suomi","Tieto puuttuu: "&amp;C$3,IF(Aloitus_Start!$D$1="Svenska","Information saknas: "&amp;C$3)),"")</f>
        <v>0</v>
      </c>
      <c r="H202" s="38" t="str">
        <f>IF(Aloitus_Start!$D$1="Suomi","Muut",IF(Aloitus_Start!$D$1="Svenska","Övriga","Valitse kieli - Välj spåket"))</f>
        <v>Valitse kieli - Välj spåket</v>
      </c>
      <c r="I202" s="42" t="str">
        <f>IF(I194=0,"",I196/I$194)</f>
        <v/>
      </c>
      <c r="J202" s="42" t="str">
        <f>IF(J194=0,"",J196/J$194)</f>
        <v/>
      </c>
      <c r="K202" s="89" t="str">
        <f t="shared" si="98"/>
        <v/>
      </c>
      <c r="L202" s="90" t="str">
        <f t="shared" si="99"/>
        <v/>
      </c>
    </row>
    <row r="203" spans="1:12" x14ac:dyDescent="0.15">
      <c r="A203" s="7"/>
      <c r="B203" s="63"/>
      <c r="C203" s="64"/>
      <c r="D203" s="27">
        <f>C203-B203</f>
        <v>0</v>
      </c>
      <c r="E203" s="23" t="str">
        <f>IF(B203="","",IF(B203=0,"",(C203/B203)-1))</f>
        <v/>
      </c>
      <c r="F203" s="98" t="b">
        <f>IF(B203="",IF(Aloitus_Start!$D$1="Suomi","Tieto puuttuu: "&amp;B$3,IF(Aloitus_Start!$D$1="Svenska","Information saknas: "&amp;B$3)),"")</f>
        <v>0</v>
      </c>
      <c r="G203" s="98" t="b">
        <f>IF(C203="",IF(Aloitus_Start!$D$1="Suomi","Tieto puuttuu: "&amp;C$3,IF(Aloitus_Start!$D$1="Svenska","Information saknas: "&amp;C$3)),"")</f>
        <v>0</v>
      </c>
      <c r="H203" s="38" t="str">
        <f>IF(Aloitus_Start!$D$1="Suomi","FinELib (tietoa ei saada)",IF(Aloitus_Start!$D$1="Svenska","FinELib (data fås ej)","Valitse kieli - Välj spåket"))</f>
        <v>Valitse kieli - Välj spåket</v>
      </c>
      <c r="I203" s="42" t="str">
        <f>IF(I197=0,"",I198/I$197)</f>
        <v/>
      </c>
      <c r="J203" s="42" t="str">
        <f>IF(J197=0,"",J198/J$197)</f>
        <v/>
      </c>
      <c r="K203" s="89" t="str">
        <f t="shared" ref="K203:K204" si="100">IF(I203="","",100*(J203-I203))</f>
        <v/>
      </c>
      <c r="L203" s="90" t="str">
        <f t="shared" ref="L203:L204" si="101">IF(I203="","",IF(I203=0,"",(J203/I203)-1))</f>
        <v/>
      </c>
    </row>
    <row r="204" spans="1:12" x14ac:dyDescent="0.15">
      <c r="A204" s="7"/>
      <c r="B204" s="63"/>
      <c r="C204" s="64"/>
      <c r="D204" s="27">
        <f>C204-B204</f>
        <v>0</v>
      </c>
      <c r="E204" s="23" t="str">
        <f>IF(B204="","",IF(B204=0,"",(C204/B204)-1))</f>
        <v/>
      </c>
      <c r="F204" s="98" t="b">
        <f>IF(B204="",IF(Aloitus_Start!$D$1="Suomi","Tieto puuttuu: "&amp;B$3,IF(Aloitus_Start!$D$1="Svenska","Information saknas: "&amp;B$3)),"")</f>
        <v>0</v>
      </c>
      <c r="G204" s="98" t="b">
        <f>IF(C204="",IF(Aloitus_Start!$D$1="Suomi","Tieto puuttuu: "&amp;C$3,IF(Aloitus_Start!$D$1="Svenska","Information saknas: "&amp;C$3)),"")</f>
        <v>0</v>
      </c>
      <c r="H204" s="38" t="str">
        <f>IF(Aloitus_Start!$D$1="Suomi","Muut",IF(Aloitus_Start!$D$1="Svenska","Övriga","Valitse kieli - Välj spåket"))</f>
        <v>Valitse kieli - Välj spåket</v>
      </c>
      <c r="I204" s="42" t="str">
        <f>IF(I197=0,"",I199/I$197)</f>
        <v/>
      </c>
      <c r="J204" s="42" t="str">
        <f>IF(J197=0,"",J199/J$197)</f>
        <v/>
      </c>
      <c r="K204" s="89" t="str">
        <f t="shared" si="100"/>
        <v/>
      </c>
      <c r="L204" s="90" t="str">
        <f t="shared" si="101"/>
        <v/>
      </c>
    </row>
    <row r="205" spans="1:12" x14ac:dyDescent="0.15">
      <c r="A205" s="5"/>
      <c r="B205" s="57"/>
      <c r="C205" s="58"/>
      <c r="D205" s="134" t="str">
        <f>IF(Aloitus_Start!$D$1="Suomi","Muutos",IF(Aloitus_Start!$D$1="Svenska","Förändring","Valitse kieli - Välj spåket"))</f>
        <v>Valitse kieli - Välj spåket</v>
      </c>
      <c r="E205" s="134" t="str">
        <f>IF(Aloitus_Start!$D$1="Suomi","Muutos%",IF(Aloitus_Start!$D$1="Svenska","Förändr%","Valitse kieli - Välj spåket"))</f>
        <v>Valitse kieli - Välj spåket</v>
      </c>
      <c r="F205" s="126"/>
      <c r="G205" s="126"/>
    </row>
    <row r="206" spans="1:12" x14ac:dyDescent="0.15">
      <c r="A206" s="7"/>
      <c r="B206" s="63"/>
      <c r="C206" s="64"/>
      <c r="D206" s="27">
        <f>C206-B206</f>
        <v>0</v>
      </c>
      <c r="E206" s="23" t="str">
        <f>IF(B206="","",IF(B206=0,"",(C206/B206)-1))</f>
        <v/>
      </c>
      <c r="F206" s="98" t="b">
        <f>IF(B206="",IF(Aloitus_Start!$D$1="Suomi","Tieto puuttuu: "&amp;B$3,IF(Aloitus_Start!$D$1="Svenska","Information saknas: "&amp;B$3)),"")</f>
        <v>0</v>
      </c>
      <c r="G206" s="98" t="b">
        <f>IF(C206="",IF(Aloitus_Start!$D$1="Suomi","Tieto puuttuu: "&amp;C$3,IF(Aloitus_Start!$D$1="Svenska","Information saknas: "&amp;C$3)),"")</f>
        <v>0</v>
      </c>
      <c r="H206" s="95" t="str">
        <f>IF(Aloitus_Start!$D$1="Suomi",MID(A436,7,20),IF(Aloitus_Start!$D$1="Svenska",MID(A436,8,22),"Valitse kieli - Välj spåket"))</f>
        <v>Valitse kieli - Välj spåket</v>
      </c>
      <c r="I206" s="35">
        <f>B$3</f>
        <v>0</v>
      </c>
      <c r="J206" s="35">
        <f>C$3</f>
        <v>0</v>
      </c>
      <c r="K206" s="52" t="str">
        <f>IF(Aloitus_Start!$D$1="Suomi","Muutos",IF(Aloitus_Start!$D$1="Svenska","Förändring","Valitse kieli - Välj spåket"))</f>
        <v>Valitse kieli - Välj spåket</v>
      </c>
      <c r="L206" s="52" t="str">
        <f>IF(Aloitus_Start!$D$1="Suomi","Muutos%",IF(Aloitus_Start!$D$1="Svenska","Förändr%","Valitse kieli - Välj spåket"))</f>
        <v>Valitse kieli - Välj spåket</v>
      </c>
    </row>
    <row r="207" spans="1:12" x14ac:dyDescent="0.15">
      <c r="A207" s="7"/>
      <c r="B207" s="63"/>
      <c r="C207" s="64"/>
      <c r="D207" s="27">
        <f>C207-B207</f>
        <v>0</v>
      </c>
      <c r="E207" s="23" t="str">
        <f>IF(B207="","",IF(B207=0,"",(C207/B207)-1))</f>
        <v/>
      </c>
      <c r="F207" s="98" t="b">
        <f>IF(B207="",IF(Aloitus_Start!$D$1="Suomi","Tieto puuttuu: "&amp;B$3,IF(Aloitus_Start!$D$1="Svenska","Information saknas: "&amp;B$3)),"")</f>
        <v>0</v>
      </c>
      <c r="G207" s="98" t="b">
        <f>IF(C207="",IF(Aloitus_Start!$D$1="Suomi","Tieto puuttuu: "&amp;C$3,IF(Aloitus_Start!$D$1="Svenska","Information saknas: "&amp;C$3)),"")</f>
        <v>0</v>
      </c>
      <c r="H207" s="39" t="str">
        <f>IF(Aloitus_Start!$D$1="Suomi",MID(A437,10,36),IF(Aloitus_Start!$D$1="Svenska",MID(A437,10,18),"Valitse kieli - Välj spåket"))</f>
        <v>Valitse kieli - Välj spåket</v>
      </c>
      <c r="I207" s="38">
        <f>B437</f>
        <v>0</v>
      </c>
      <c r="J207" s="38">
        <f>C437</f>
        <v>0</v>
      </c>
      <c r="K207" s="93">
        <f>J207-I207</f>
        <v>0</v>
      </c>
      <c r="L207" s="90" t="str">
        <f>IF(I207="","",IF(I207=0,"",(J207/I207)-1))</f>
        <v/>
      </c>
    </row>
    <row r="208" spans="1:12" x14ac:dyDescent="0.15">
      <c r="A208" s="7"/>
      <c r="B208" s="63"/>
      <c r="C208" s="64"/>
      <c r="D208" s="27">
        <f>C208-B208</f>
        <v>0</v>
      </c>
      <c r="E208" s="23" t="str">
        <f>IF(B208="","",IF(B208=0,"",(C208/B208)-1))</f>
        <v/>
      </c>
      <c r="F208" s="98" t="b">
        <f>IF(B208="",IF(Aloitus_Start!$D$1="Suomi","Tieto puuttuu: "&amp;B$3,IF(Aloitus_Start!$D$1="Svenska","Information saknas: "&amp;B$3)),"")</f>
        <v>0</v>
      </c>
      <c r="G208" s="98" t="b">
        <f>IF(C208="",IF(Aloitus_Start!$D$1="Suomi","Tieto puuttuu: "&amp;C$3,IF(Aloitus_Start!$D$1="Svenska","Information saknas: "&amp;C$3)),"")</f>
        <v>0</v>
      </c>
      <c r="H208" s="39" t="str">
        <f>IF(Aloitus_Start!$D$1="Suomi",MID(A439,6,15),IF(Aloitus_Start!$D$1="Svenska",MID(A439,6,18),"Valitse kieli - Välj spåket"))</f>
        <v>Valitse kieli - Välj spåket</v>
      </c>
      <c r="I208" s="35">
        <f>B$3</f>
        <v>0</v>
      </c>
      <c r="J208" s="35">
        <f>C$3</f>
        <v>0</v>
      </c>
      <c r="K208" s="52" t="str">
        <f>IF(Aloitus_Start!$D$1="Suomi","Muutos",IF(Aloitus_Start!$D$1="Svenska","Förändring","Valitse kieli - Välj spåket"))</f>
        <v>Valitse kieli - Välj spåket</v>
      </c>
      <c r="L208" s="52" t="str">
        <f>IF(Aloitus_Start!$D$1="Suomi","Muutos%",IF(Aloitus_Start!$D$1="Svenska","Förändr%","Valitse kieli - Välj spåket"))</f>
        <v>Valitse kieli - Välj spåket</v>
      </c>
    </row>
    <row r="209" spans="1:12" x14ac:dyDescent="0.15">
      <c r="A209" s="7"/>
      <c r="B209" s="63"/>
      <c r="C209" s="64"/>
      <c r="D209" s="27">
        <f>C209-B209</f>
        <v>0</v>
      </c>
      <c r="E209" s="23" t="str">
        <f>IF(B209="","",IF(B209=0,"",(C209/B209)-1))</f>
        <v/>
      </c>
      <c r="F209" s="98" t="b">
        <f>IF(B209="",IF(Aloitus_Start!$D$1="Suomi","Tieto puuttuu: "&amp;B$3,IF(Aloitus_Start!$D$1="Svenska","Information saknas: "&amp;B$3)),"")</f>
        <v>0</v>
      </c>
      <c r="G209" s="98" t="b">
        <f>IF(C209="",IF(Aloitus_Start!$D$1="Suomi","Tieto puuttuu: "&amp;C$3,IF(Aloitus_Start!$D$1="Svenska","Information saknas: "&amp;C$3)),"")</f>
        <v>0</v>
      </c>
      <c r="H209" s="39" t="str">
        <f>IF(Aloitus_Start!$D$1="Suomi",MID(A440,8,23),IF(Aloitus_Start!$D$1="Svenska",MID(A440,8,12),"Valitse kieli - Välj spåket"))</f>
        <v>Valitse kieli - Välj spåket</v>
      </c>
      <c r="I209" s="38">
        <f>B440</f>
        <v>0</v>
      </c>
      <c r="J209" s="38">
        <f>C440</f>
        <v>0</v>
      </c>
      <c r="K209" s="93">
        <f>J209-I209</f>
        <v>0</v>
      </c>
      <c r="L209" s="90" t="str">
        <f>IF(I209="","",IF(I209=0,"",(J209/I209)-1))</f>
        <v/>
      </c>
    </row>
    <row r="210" spans="1:12" ht="11.25" customHeight="1" x14ac:dyDescent="0.15">
      <c r="A210" s="5"/>
      <c r="B210" s="57"/>
      <c r="C210" s="58"/>
      <c r="D210" s="134" t="str">
        <f>IF(Aloitus_Start!$D$1="Suomi","Muutos",IF(Aloitus_Start!$D$1="Svenska","Förändring","Valitse kieli - Välj spåket"))</f>
        <v>Valitse kieli - Välj spåket</v>
      </c>
      <c r="E210" s="134" t="str">
        <f>IF(Aloitus_Start!$D$1="Suomi","Muutos%",IF(Aloitus_Start!$D$1="Svenska","Förändr%","Valitse kieli - Välj spåket"))</f>
        <v>Valitse kieli - Välj spåket</v>
      </c>
      <c r="F210" s="126"/>
      <c r="G210" s="126"/>
    </row>
    <row r="211" spans="1:12" ht="11.25" customHeight="1" x14ac:dyDescent="0.15">
      <c r="A211" s="7"/>
      <c r="B211" s="63"/>
      <c r="C211" s="64"/>
      <c r="D211" s="27">
        <f>C211-B211</f>
        <v>0</v>
      </c>
      <c r="E211" s="23" t="str">
        <f>IF(B211="","",IF(B211=0,"",(C211/B211)-1))</f>
        <v/>
      </c>
      <c r="F211" s="98" t="b">
        <f>IF(B211="",IF(Aloitus_Start!$D$1="Suomi","Tieto puuttuu: "&amp;B$3,IF(Aloitus_Start!$D$1="Svenska","Information saknas: "&amp;B$3)),"")</f>
        <v>0</v>
      </c>
      <c r="G211" s="98" t="b">
        <f>IF(C211="",IF(Aloitus_Start!$D$1="Suomi","Tieto puuttuu: "&amp;C$3,IF(Aloitus_Start!$D$1="Svenska","Information saknas: "&amp;C$3)),"")</f>
        <v>0</v>
      </c>
      <c r="H211" s="96" t="str">
        <f>IF(Aloitus_Start!$D$1="Suomi","Kirjastokäynnit",IF(Aloitus_Start!$D$1="Svenska","Biblioteksbesök","Valitse kieli - Välj spåket"))</f>
        <v>Valitse kieli - Välj spåket</v>
      </c>
      <c r="I211" s="35">
        <f>B$3</f>
        <v>0</v>
      </c>
      <c r="J211" s="35">
        <f>C$3</f>
        <v>0</v>
      </c>
      <c r="K211" s="52" t="str">
        <f>IF(Aloitus_Start!$D$1="Suomi","Muutos",IF(Aloitus_Start!$D$1="Svenska","Förändring","Valitse kieli - Välj spåket"))</f>
        <v>Valitse kieli - Välj spåket</v>
      </c>
      <c r="L211" s="52" t="str">
        <f>IF(Aloitus_Start!$D$1="Suomi","Muutos%",IF(Aloitus_Start!$D$1="Svenska","Förändr%","Valitse kieli - Välj spåket"))</f>
        <v>Valitse kieli - Välj spåket</v>
      </c>
    </row>
    <row r="212" spans="1:12" x14ac:dyDescent="0.15">
      <c r="A212" s="7"/>
      <c r="B212" s="63"/>
      <c r="C212" s="64"/>
      <c r="D212" s="27">
        <f>C212-B212</f>
        <v>0</v>
      </c>
      <c r="E212" s="23" t="str">
        <f>IF(B212="","",IF(B212=0,"",(C212/B212)-1))</f>
        <v/>
      </c>
      <c r="F212" s="98" t="b">
        <f>IF(B212="",IF(Aloitus_Start!$D$1="Suomi","Tieto puuttuu: "&amp;B$3,IF(Aloitus_Start!$D$1="Svenska","Information saknas: "&amp;B$3)),"")</f>
        <v>0</v>
      </c>
      <c r="G212" s="98" t="b">
        <f>IF(C212="",IF(Aloitus_Start!$D$1="Suomi","Tieto puuttuu: "&amp;C$3,IF(Aloitus_Start!$D$1="Svenska","Information saknas: "&amp;C$3)),"")</f>
        <v>0</v>
      </c>
      <c r="H212" s="38" t="str">
        <f>IF(Aloitus_Start!$D$1="Suomi","Fyysiset",IF(Aloitus_Start!$D$1="Svenska","Fysiska","Valitse kieli - Välj spåket"))</f>
        <v>Valitse kieli - Välj spåket</v>
      </c>
      <c r="I212" s="38">
        <f>B440</f>
        <v>0</v>
      </c>
      <c r="J212" s="38">
        <f>C440</f>
        <v>0</v>
      </c>
      <c r="K212" s="93">
        <f>J212-I212</f>
        <v>0</v>
      </c>
      <c r="L212" s="90" t="str">
        <f>IF(I212="","",IF(I212=0,"",(J212/I212)-1))</f>
        <v/>
      </c>
    </row>
    <row r="213" spans="1:12" x14ac:dyDescent="0.15">
      <c r="A213" s="7"/>
      <c r="B213" s="63"/>
      <c r="C213" s="64"/>
      <c r="D213" s="27">
        <f>C213-B213</f>
        <v>0</v>
      </c>
      <c r="E213" s="23" t="str">
        <f>IF(B213="","",IF(B213=0,"",(C213/B213)-1))</f>
        <v/>
      </c>
      <c r="F213" s="98" t="b">
        <f>IF(B213="",IF(Aloitus_Start!$D$1="Suomi","Tieto puuttuu: "&amp;B$3,IF(Aloitus_Start!$D$1="Svenska","Information saknas: "&amp;B$3)),"")</f>
        <v>0</v>
      </c>
      <c r="G213" s="98" t="b">
        <f>IF(C213="",IF(Aloitus_Start!$D$1="Suomi","Tieto puuttuu: "&amp;C$3,IF(Aloitus_Start!$D$1="Svenska","Information saknas: "&amp;C$3)),"")</f>
        <v>0</v>
      </c>
      <c r="H213" s="38" t="str">
        <f>IF(Aloitus_Start!$D$1="Suomi","Virtuaaliset",IF(Aloitus_Start!$D$1="Svenska","Virtuella","Valitse kieli - Välj spåket"))</f>
        <v>Valitse kieli - Välj spåket</v>
      </c>
      <c r="I213" s="38">
        <f>SUM(I214:I215)</f>
        <v>0</v>
      </c>
      <c r="J213" s="38">
        <f>SUM(J214:J215)</f>
        <v>0</v>
      </c>
      <c r="K213" s="93">
        <f t="shared" ref="K213:K215" si="102">J213-I213</f>
        <v>0</v>
      </c>
      <c r="L213" s="90" t="str">
        <f t="shared" ref="L213:L215" si="103">IF(I213="","",IF(I213=0,"",(J213/I213)-1))</f>
        <v/>
      </c>
    </row>
    <row r="214" spans="1:12" x14ac:dyDescent="0.15">
      <c r="A214" s="5"/>
      <c r="B214" s="57"/>
      <c r="C214" s="58"/>
      <c r="D214" s="22"/>
      <c r="E214" s="34"/>
      <c r="F214" s="126"/>
      <c r="G214" s="126"/>
      <c r="H214" s="16" t="s">
        <v>1</v>
      </c>
      <c r="I214" s="38">
        <f>I207</f>
        <v>0</v>
      </c>
      <c r="J214" s="38">
        <f>J207</f>
        <v>0</v>
      </c>
      <c r="K214" s="93">
        <f t="shared" si="102"/>
        <v>0</v>
      </c>
      <c r="L214" s="90" t="str">
        <f t="shared" si="103"/>
        <v/>
      </c>
    </row>
    <row r="215" spans="1:12" x14ac:dyDescent="0.15">
      <c r="A215" s="7"/>
      <c r="B215" s="63"/>
      <c r="C215" s="64"/>
      <c r="D215" s="27">
        <f t="shared" ref="D215:D220" si="104">C215-B215</f>
        <v>0</v>
      </c>
      <c r="E215" s="23" t="str">
        <f t="shared" ref="E215:E220" si="105">IF(B215="","",IF(B215=0,"",(C215/B215)-1))</f>
        <v/>
      </c>
      <c r="F215" s="98" t="b">
        <f>IF(B215="",IF(Aloitus_Start!$D$1="Suomi","Tieto puuttuu: "&amp;B$3,IF(Aloitus_Start!$D$1="Svenska","Information saknas: "&amp;B$3)),"")</f>
        <v>0</v>
      </c>
      <c r="G215" s="98" t="b">
        <f>IF(C215="",IF(Aloitus_Start!$D$1="Suomi","Tieto puuttuu: "&amp;C$3,IF(Aloitus_Start!$D$1="Svenska","Information saknas: "&amp;C$3)),"")</f>
        <v>0</v>
      </c>
      <c r="H215" s="38" t="str">
        <f>IF(Aloitus_Start!$D$1="Suomi","Yht.otot e-palveluihin",IF(Aloitus_Start!$D$1="Svenska","Kontakter till e-tjänsterna","Valitse kieli - Välj spåket"))</f>
        <v>Valitse kieli - Välj spåket</v>
      </c>
      <c r="I215" s="38">
        <f>B395+B398+B432</f>
        <v>0</v>
      </c>
      <c r="J215" s="38">
        <f>C395+C398+C432</f>
        <v>0</v>
      </c>
      <c r="K215" s="93">
        <f t="shared" si="102"/>
        <v>0</v>
      </c>
      <c r="L215" s="90" t="str">
        <f t="shared" si="103"/>
        <v/>
      </c>
    </row>
    <row r="216" spans="1:12" x14ac:dyDescent="0.15">
      <c r="A216" s="7"/>
      <c r="B216" s="63"/>
      <c r="C216" s="64"/>
      <c r="D216" s="27">
        <f t="shared" si="104"/>
        <v>0</v>
      </c>
      <c r="E216" s="23" t="str">
        <f t="shared" si="105"/>
        <v/>
      </c>
      <c r="F216" s="98" t="b">
        <f>IF(B216="",IF(Aloitus_Start!$D$1="Suomi","Tieto puuttuu: "&amp;B$3,IF(Aloitus_Start!$D$1="Svenska","Information saknas: "&amp;B$3)),"")</f>
        <v>0</v>
      </c>
      <c r="G216" s="98" t="b">
        <f>IF(C216="",IF(Aloitus_Start!$D$1="Suomi","Tieto puuttuu: "&amp;C$3,IF(Aloitus_Start!$D$1="Svenska","Information saknas: "&amp;C$3)),"")</f>
        <v>0</v>
      </c>
      <c r="I216" s="38"/>
    </row>
    <row r="217" spans="1:12" x14ac:dyDescent="0.15">
      <c r="A217" s="7"/>
      <c r="B217" s="63"/>
      <c r="C217" s="64"/>
      <c r="D217" s="27">
        <f t="shared" si="104"/>
        <v>0</v>
      </c>
      <c r="E217" s="23" t="str">
        <f t="shared" si="105"/>
        <v/>
      </c>
      <c r="F217" s="98" t="b">
        <f>IF(B217="",IF(Aloitus_Start!$D$1="Suomi","Tieto puuttuu: "&amp;B$3,IF(Aloitus_Start!$D$1="Svenska","Information saknas: "&amp;B$3)),"")</f>
        <v>0</v>
      </c>
      <c r="G217" s="98" t="b">
        <f>IF(C217="",IF(Aloitus_Start!$D$1="Suomi","Tieto puuttuu: "&amp;C$3,IF(Aloitus_Start!$D$1="Svenska","Information saknas: "&amp;C$3)),"")</f>
        <v>0</v>
      </c>
      <c r="H217" s="96" t="str">
        <f>IF(Aloitus_Start!$D$1="Suomi","Asiakaskunta",IF(Aloitus_Start!$D$1="Svenska","Kundktets","Valitse kieli - Välj spåket"))</f>
        <v>Valitse kieli - Välj spåket</v>
      </c>
      <c r="I217" s="35">
        <f>B$3</f>
        <v>0</v>
      </c>
      <c r="J217" s="35">
        <f>C$3</f>
        <v>0</v>
      </c>
      <c r="K217" s="52" t="str">
        <f>IF(Aloitus_Start!$D$1="Suomi","Muutos",IF(Aloitus_Start!$D$1="Svenska","Förändring","Valitse kieli - Välj spåket"))</f>
        <v>Valitse kieli - Välj spåket</v>
      </c>
      <c r="L217" s="52" t="str">
        <f>IF(Aloitus_Start!$D$1="Suomi","Muutos%",IF(Aloitus_Start!$D$1="Svenska","Förändr%","Valitse kieli - Välj spåket"))</f>
        <v>Valitse kieli - Välj spåket</v>
      </c>
    </row>
    <row r="218" spans="1:12" x14ac:dyDescent="0.15">
      <c r="A218" s="7"/>
      <c r="B218" s="63"/>
      <c r="C218" s="64"/>
      <c r="D218" s="27">
        <f t="shared" si="104"/>
        <v>0</v>
      </c>
      <c r="E218" s="23" t="str">
        <f t="shared" si="105"/>
        <v/>
      </c>
      <c r="F218" s="98" t="b">
        <f>IF(B218="",IF(Aloitus_Start!$D$1="Suomi","Tieto puuttuu: "&amp;B$3,IF(Aloitus_Start!$D$1="Svenska","Information saknas: "&amp;B$3)),"")</f>
        <v>0</v>
      </c>
      <c r="G218" s="98" t="b">
        <f>IF(C218="",IF(Aloitus_Start!$D$1="Suomi","Tieto puuttuu: "&amp;C$3,IF(Aloitus_Start!$D$1="Svenska","Information saknas: "&amp;C$3)),"")</f>
        <v>0</v>
      </c>
      <c r="H218" s="39" t="str">
        <f>IF(Aloitus_Start!$D$1="Suomi",MID(A272,7,15),IF(Aloitus_Start!$D$1="Svenska",MID(A272,7,10),"Valitse kieli - Välj spåket"))</f>
        <v>Valitse kieli - Välj spåket</v>
      </c>
      <c r="I218" s="38">
        <f>B272</f>
        <v>0</v>
      </c>
      <c r="J218" s="38">
        <f>C272</f>
        <v>0</v>
      </c>
      <c r="K218" s="93">
        <f t="shared" ref="K218:K220" si="106">J218-I218</f>
        <v>0</v>
      </c>
      <c r="L218" s="90" t="str">
        <f t="shared" ref="L218:L220" si="107">IF(I218="","",IF(I218=0,"",(J218/I218)-1))</f>
        <v/>
      </c>
    </row>
    <row r="219" spans="1:12" x14ac:dyDescent="0.15">
      <c r="A219" s="7"/>
      <c r="B219" s="63"/>
      <c r="C219" s="64"/>
      <c r="D219" s="27">
        <f t="shared" si="104"/>
        <v>0</v>
      </c>
      <c r="E219" s="23" t="str">
        <f t="shared" si="105"/>
        <v/>
      </c>
      <c r="F219" s="98" t="b">
        <f>IF(B219="",IF(Aloitus_Start!$D$1="Suomi","Tieto puuttuu: "&amp;B$3,IF(Aloitus_Start!$D$1="Svenska","Information saknas: "&amp;B$3)),"")</f>
        <v>0</v>
      </c>
      <c r="G219" s="98" t="b">
        <f>IF(C219="",IF(Aloitus_Start!$D$1="Suomi","Tieto puuttuu: "&amp;C$3,IF(Aloitus_Start!$D$1="Svenska","Information saknas: "&amp;C$3)),"")</f>
        <v>0</v>
      </c>
      <c r="H219" s="39" t="str">
        <f>IF(Aloitus_Start!$D$1="Suomi",MID(A294,7,20),IF(Aloitus_Start!$D$1="Svenska",MID(A294,7,16),"Valitse kieli - Välj spåket"))</f>
        <v>Valitse kieli - Välj spåket</v>
      </c>
      <c r="I219" s="38">
        <f>B294</f>
        <v>0</v>
      </c>
      <c r="J219" s="38">
        <f>C294</f>
        <v>0</v>
      </c>
      <c r="K219" s="93">
        <f t="shared" si="106"/>
        <v>0</v>
      </c>
      <c r="L219" s="90" t="str">
        <f t="shared" si="107"/>
        <v/>
      </c>
    </row>
    <row r="220" spans="1:12" x14ac:dyDescent="0.15">
      <c r="A220" s="7"/>
      <c r="B220" s="63"/>
      <c r="C220" s="64"/>
      <c r="D220" s="27">
        <f t="shared" si="104"/>
        <v>0</v>
      </c>
      <c r="E220" s="23" t="str">
        <f t="shared" si="105"/>
        <v/>
      </c>
      <c r="F220" s="98" t="b">
        <f>IF(B220="",IF(Aloitus_Start!$D$1="Suomi","Tieto puuttuu: "&amp;B$3,IF(Aloitus_Start!$D$1="Svenska","Information saknas: "&amp;B$3)),"")</f>
        <v>0</v>
      </c>
      <c r="G220" s="98" t="b">
        <f>IF(C220="",IF(Aloitus_Start!$D$1="Suomi","Tieto puuttuu: "&amp;C$3,IF(Aloitus_Start!$D$1="Svenska","Information saknas: "&amp;C$3)),"")</f>
        <v>0</v>
      </c>
      <c r="H220" s="39" t="str">
        <f>IF(Aloitus_Start!$D$1="Suomi",MID(A316,7,23),IF(Aloitus_Start!$D$1="Svenska",MID(A316,7,22),"Valitse kieli - Välj spåket"))</f>
        <v>Valitse kieli - Välj spåket</v>
      </c>
      <c r="I220" s="38">
        <f>B316</f>
        <v>0</v>
      </c>
      <c r="J220" s="38">
        <f>C316</f>
        <v>0</v>
      </c>
      <c r="K220" s="93">
        <f t="shared" si="106"/>
        <v>0</v>
      </c>
      <c r="L220" s="90" t="str">
        <f t="shared" si="107"/>
        <v/>
      </c>
    </row>
    <row r="221" spans="1:12" x14ac:dyDescent="0.15">
      <c r="A221" s="5"/>
      <c r="B221" s="57"/>
      <c r="C221" s="58"/>
      <c r="D221" s="134" t="str">
        <f>IF(Aloitus_Start!$D$1="Suomi","Muutos",IF(Aloitus_Start!$D$1="Svenska","Förändring","Valitse kieli - Välj spåket"))</f>
        <v>Valitse kieli - Välj spåket</v>
      </c>
      <c r="E221" s="134" t="str">
        <f>IF(Aloitus_Start!$D$1="Suomi","Muutos%",IF(Aloitus_Start!$D$1="Svenska","Förändr%","Valitse kieli - Välj spåket"))</f>
        <v>Valitse kieli - Välj spåket</v>
      </c>
      <c r="F221" s="126"/>
      <c r="G221" s="126"/>
      <c r="I221" s="38"/>
      <c r="J221" s="38"/>
      <c r="K221" s="92"/>
    </row>
    <row r="222" spans="1:12" x14ac:dyDescent="0.15">
      <c r="A222" s="7"/>
      <c r="B222" s="63"/>
      <c r="C222" s="64"/>
      <c r="D222" s="27">
        <f>C222-B222</f>
        <v>0</v>
      </c>
      <c r="E222" s="23" t="str">
        <f>IF(B222="","",IF(B222=0,"",(C222/B222)-1))</f>
        <v/>
      </c>
      <c r="F222" s="98" t="b">
        <f>IF(B222="",IF(Aloitus_Start!$D$1="Suomi","Tieto puuttuu: "&amp;B$3,IF(Aloitus_Start!$D$1="Svenska","Information saknas: "&amp;B$3)),"")</f>
        <v>0</v>
      </c>
      <c r="G222" s="98" t="b">
        <f>IF(C222="",IF(Aloitus_Start!$D$1="Suomi","Tieto puuttuu: "&amp;C$3,IF(Aloitus_Start!$D$1="Svenska","Information saknas: "&amp;C$3)),"")</f>
        <v>0</v>
      </c>
      <c r="H222" s="96" t="str">
        <f>IF(Aloitus_Start!$D$1="Suomi","Asiakkaiden jakauma",IF(Aloitus_Start!$D$1="Svenska","Fördelningen av kunderna","Valitse kieli - Välj spåket"))</f>
        <v>Valitse kieli - Välj spåket</v>
      </c>
      <c r="I222" s="38">
        <f>B$3</f>
        <v>0</v>
      </c>
      <c r="J222" s="38">
        <f>C$3</f>
        <v>0</v>
      </c>
      <c r="K222" s="52" t="str">
        <f>IF(Aloitus_Start!$D$1="Suomi","Muutos",IF(Aloitus_Start!$D$1="Svenska","Förändring","Valitse kieli - Välj spåket"))</f>
        <v>Valitse kieli - Välj spåket</v>
      </c>
      <c r="L222" s="52" t="str">
        <f>IF(Aloitus_Start!$D$1="Suomi","Muutos%",IF(Aloitus_Start!$D$1="Svenska","Förändr%","Valitse kieli - Välj spåket"))</f>
        <v>Valitse kieli - Välj spåket</v>
      </c>
    </row>
    <row r="223" spans="1:12" x14ac:dyDescent="0.15">
      <c r="A223" s="7"/>
      <c r="B223" s="63"/>
      <c r="C223" s="64"/>
      <c r="D223" s="27">
        <f>C223-B223</f>
        <v>0</v>
      </c>
      <c r="E223" s="23" t="str">
        <f>IF(B223="","",IF(B223=0,"",(C223/B223)-1))</f>
        <v/>
      </c>
      <c r="F223" s="98" t="b">
        <f>IF(B223="",IF(Aloitus_Start!$D$1="Suomi","Tieto puuttuu: "&amp;B$3,IF(Aloitus_Start!$D$1="Svenska","Information saknas: "&amp;B$3)),"")</f>
        <v>0</v>
      </c>
      <c r="G223" s="98" t="b">
        <f>IF(C223="",IF(Aloitus_Start!$D$1="Suomi","Tieto puuttuu: "&amp;C$3,IF(Aloitus_Start!$D$1="Svenska","Information saknas: "&amp;C$3)),"")</f>
        <v>0</v>
      </c>
      <c r="H223" s="16" t="str">
        <f>IF(Aloitus_Start!$D$1="Suomi",MID(A272,7,15),IF(Aloitus_Start!$D$1="Svenska",MID(A272,7,10),"Valitse kieli - Välj spåket"))</f>
        <v>Valitse kieli - Välj spåket</v>
      </c>
      <c r="I223" s="38">
        <f>SUM(I224:I227)</f>
        <v>0</v>
      </c>
      <c r="J223" s="38">
        <f>SUM(J224:J227)</f>
        <v>0</v>
      </c>
      <c r="K223" s="93">
        <f t="shared" ref="K223:K227" si="108">J223-I223</f>
        <v>0</v>
      </c>
      <c r="L223" s="90" t="str">
        <f t="shared" ref="L223:L227" si="109">IF(I223="","",IF(I223=0,"",(J223/I223)-1))</f>
        <v/>
      </c>
    </row>
    <row r="224" spans="1:12" x14ac:dyDescent="0.15">
      <c r="A224" s="5"/>
      <c r="B224" s="57"/>
      <c r="C224" s="58"/>
      <c r="D224" s="134" t="str">
        <f>IF(Aloitus_Start!$D$1="Suomi","Muutos",IF(Aloitus_Start!$D$1="Svenska","Förändring","Valitse kieli - Välj spåket"))</f>
        <v>Valitse kieli - Välj spåket</v>
      </c>
      <c r="E224" s="134" t="str">
        <f>IF(Aloitus_Start!$D$1="Suomi","Muutos%",IF(Aloitus_Start!$D$1="Svenska","Förändr%","Valitse kieli - Välj spåket"))</f>
        <v>Valitse kieli - Välj spåket</v>
      </c>
      <c r="F224" s="126"/>
      <c r="G224" s="126"/>
      <c r="H224" s="16" t="str">
        <f>IF(Aloitus_Start!$D$1="Suomi",MID(A279,1,14),IF(Aloitus_Start!$D$1="Svenska",MID(A279,1,15),"Valitse kieli - Välj spåket"))</f>
        <v>Valitse kieli - Välj spåket</v>
      </c>
      <c r="I224" s="38">
        <f>B279+B280</f>
        <v>0</v>
      </c>
      <c r="J224" s="38">
        <f>C279+C280</f>
        <v>0</v>
      </c>
      <c r="K224" s="93">
        <f t="shared" si="108"/>
        <v>0</v>
      </c>
      <c r="L224" s="90" t="str">
        <f t="shared" si="109"/>
        <v/>
      </c>
    </row>
    <row r="225" spans="1:12" x14ac:dyDescent="0.15">
      <c r="A225" s="6"/>
      <c r="B225" s="59"/>
      <c r="C225" s="60"/>
      <c r="D225" s="24">
        <f>C225-B225</f>
        <v>0</v>
      </c>
      <c r="E225" s="25" t="str">
        <f>IF(B225="","",IF(B225=0,"",(C225/B225)-1))</f>
        <v/>
      </c>
      <c r="F225" s="127" t="b">
        <f>IF(B225="",IF(Aloitus_Start!$D$1="Suomi","Tieto puuttuu: "&amp;B$3,IF(Aloitus_Start!$D$1="Svenska","Information saknas: "&amp;B$3)),"")</f>
        <v>0</v>
      </c>
      <c r="G225" s="127" t="b">
        <f>IF(C225="",IF(Aloitus_Start!$D$1="Suomi","Tieto puuttuu: "&amp;C$3,IF(Aloitus_Start!$D$1="Svenska","Information saknas: "&amp;C$3)),"")</f>
        <v>0</v>
      </c>
      <c r="H225" s="16" t="str">
        <f>IF(Aloitus_Start!$D$1="Suomi",MID(A273,1,16),IF(Aloitus_Start!$D$1="Svenska",MID(A273,1,13),"Valitse kieli - Välj spåket"))</f>
        <v>Valitse kieli - Välj spåket</v>
      </c>
      <c r="I225" s="38">
        <f>B273+B274+B275</f>
        <v>0</v>
      </c>
      <c r="J225" s="38">
        <f>C273+C274+C275</f>
        <v>0</v>
      </c>
      <c r="K225" s="93">
        <f t="shared" si="108"/>
        <v>0</v>
      </c>
      <c r="L225" s="90" t="str">
        <f t="shared" si="109"/>
        <v/>
      </c>
    </row>
    <row r="226" spans="1:12" x14ac:dyDescent="0.15">
      <c r="A226" s="5"/>
      <c r="B226" s="57"/>
      <c r="C226" s="58"/>
      <c r="D226" s="22"/>
      <c r="E226" s="34"/>
      <c r="F226" s="126"/>
      <c r="G226" s="126"/>
      <c r="H226" s="38" t="str">
        <f>IF(Aloitus_Start!$D$1="Suomi","Muu opisk t hlök",IF(Aloitus_Start!$D$1="Svenska","Annan stud eller personal","Valitse kieli - Välj spåket"))</f>
        <v>Valitse kieli - Välj spåket</v>
      </c>
      <c r="I226" s="38">
        <f>B276+B277+B278+B281+B282+B283+B284+B285+B286+B287+B288+B289+B290+B291+B292</f>
        <v>0</v>
      </c>
      <c r="J226" s="38">
        <f>C276+C277+C278+C281+C282+C283+C284+C285+C286+C287+C288+C289+C290+C291+C292</f>
        <v>0</v>
      </c>
      <c r="K226" s="93">
        <f t="shared" si="108"/>
        <v>0</v>
      </c>
      <c r="L226" s="90" t="str">
        <f t="shared" si="109"/>
        <v/>
      </c>
    </row>
    <row r="227" spans="1:12" x14ac:dyDescent="0.15">
      <c r="A227" s="6"/>
      <c r="B227" s="59"/>
      <c r="C227" s="60"/>
      <c r="D227" s="131" t="str">
        <f>IF(Aloitus_Start!$D$1="Suomi","Muutos",IF(Aloitus_Start!$D$1="Svenska","Förändring","Valitse kieli - Välj spåket"))</f>
        <v>Valitse kieli - Välj spåket</v>
      </c>
      <c r="E227" s="131" t="str">
        <f>IF(Aloitus_Start!$D$1="Suomi","Muutos%",IF(Aloitus_Start!$D$1="Svenska","Förändr%","Valitse kieli - Välj spåket"))</f>
        <v>Valitse kieli - Välj spåket</v>
      </c>
      <c r="F227" s="127"/>
      <c r="G227" s="127"/>
      <c r="H227" s="16" t="str">
        <f>IF(Aloitus_Start!$D$1="Suomi",MID(A293,1,4),IF(Aloitus_Start!$D$1="Svenska",MID(A293,1,6),"Valitse kieli - Välj spåket"))</f>
        <v>Valitse kieli - Välj spåket</v>
      </c>
      <c r="I227" s="38">
        <f>B293</f>
        <v>0</v>
      </c>
      <c r="J227" s="38">
        <f>C293</f>
        <v>0</v>
      </c>
      <c r="K227" s="93">
        <f t="shared" si="108"/>
        <v>0</v>
      </c>
      <c r="L227" s="90" t="str">
        <f t="shared" si="109"/>
        <v/>
      </c>
    </row>
    <row r="228" spans="1:12" x14ac:dyDescent="0.15">
      <c r="A228" s="7"/>
      <c r="B228" s="63"/>
      <c r="C228" s="64"/>
      <c r="D228" s="27">
        <f>C228-B228</f>
        <v>0</v>
      </c>
      <c r="E228" s="23" t="str">
        <f>IF(B228="","",IF(B228=0,"",(C228/B228)-1))</f>
        <v/>
      </c>
      <c r="F228" s="98" t="b">
        <f>IF(B228="",IF(Aloitus_Start!$D$1="Suomi","Tieto puuttuu: "&amp;B$3,IF(Aloitus_Start!$D$1="Svenska","Information saknas: "&amp;B$3)),"")</f>
        <v>0</v>
      </c>
      <c r="G228" s="98" t="b">
        <f>IF(C228="",IF(Aloitus_Start!$D$1="Suomi","Tieto puuttuu: "&amp;C$3,IF(Aloitus_Start!$D$1="Svenska","Information saknas: "&amp;C$3)),"")</f>
        <v>0</v>
      </c>
      <c r="I228" s="38"/>
      <c r="J228" s="38"/>
      <c r="K228" s="92"/>
    </row>
    <row r="229" spans="1:12" x14ac:dyDescent="0.15">
      <c r="A229" s="7"/>
      <c r="B229" s="63"/>
      <c r="C229" s="64"/>
      <c r="D229" s="27">
        <f>C229-B229</f>
        <v>0</v>
      </c>
      <c r="E229" s="23" t="str">
        <f>IF(B229="","",IF(B229=0,"",(C229/B229)-1))</f>
        <v/>
      </c>
      <c r="F229" s="98" t="b">
        <f>IF(B229="",IF(Aloitus_Start!$D$1="Suomi","Tieto puuttuu: "&amp;B$3,IF(Aloitus_Start!$D$1="Svenska","Information saknas: "&amp;B$3)),"")</f>
        <v>0</v>
      </c>
      <c r="G229" s="98" t="b">
        <f>IF(C229="",IF(Aloitus_Start!$D$1="Suomi","Tieto puuttuu: "&amp;C$3,IF(Aloitus_Start!$D$1="Svenska","Information saknas: "&amp;C$3)),"")</f>
        <v>0</v>
      </c>
      <c r="H229" s="96" t="str">
        <f>IF(Aloitus_Start!$D$1="Suomi","Asiakkaiden jakauma",IF(Aloitus_Start!$D$1="Svenska","Fördelningen av kunderna","Valitse kieli - Välj spåket"))</f>
        <v>Valitse kieli - Välj spåket</v>
      </c>
      <c r="I229" s="38">
        <f>B$3</f>
        <v>0</v>
      </c>
      <c r="J229" s="38">
        <f>C$3</f>
        <v>0</v>
      </c>
      <c r="K229" s="52" t="str">
        <f>IF(Aloitus_Start!$D$1="Suomi","Muutos",IF(Aloitus_Start!$D$1="Svenska","Förändring","Valitse kieli - Välj spåket"))</f>
        <v>Valitse kieli - Välj spåket</v>
      </c>
      <c r="L229" s="52" t="str">
        <f>IF(Aloitus_Start!$D$1="Suomi","Muutos%",IF(Aloitus_Start!$D$1="Svenska","Förändr%","Valitse kieli - Välj spåket"))</f>
        <v>Valitse kieli - Välj spåket</v>
      </c>
    </row>
    <row r="230" spans="1:12" x14ac:dyDescent="0.15">
      <c r="A230" s="5"/>
      <c r="B230" s="57"/>
      <c r="C230" s="58"/>
      <c r="D230" s="134" t="str">
        <f>IF(Aloitus_Start!$D$1="Suomi","Muutos",IF(Aloitus_Start!$D$1="Svenska","Förändring","Valitse kieli - Välj spåket"))</f>
        <v>Valitse kieli - Välj spåket</v>
      </c>
      <c r="E230" s="134" t="str">
        <f>IF(Aloitus_Start!$D$1="Suomi","Muutos%",IF(Aloitus_Start!$D$1="Svenska","Förändr%","Valitse kieli - Välj spåket"))</f>
        <v>Valitse kieli - Välj spåket</v>
      </c>
      <c r="F230" s="126"/>
      <c r="G230" s="126"/>
      <c r="H230" s="16" t="str">
        <f>IF(Aloitus_Start!$D$1="Suomi",MID(A294,7,20),IF(Aloitus_Start!$D$1="Svenska",MID(A294,7,16),"Valitse kieli - Välj spåket"))</f>
        <v>Valitse kieli - Välj spåket</v>
      </c>
      <c r="I230" s="38">
        <f>SUM(I231:I234)</f>
        <v>0</v>
      </c>
      <c r="J230" s="38">
        <f>SUM(J231:J234)</f>
        <v>0</v>
      </c>
      <c r="K230" s="93">
        <f t="shared" ref="K230:K233" si="110">J230-I230</f>
        <v>0</v>
      </c>
      <c r="L230" s="90" t="str">
        <f t="shared" ref="L230:L233" si="111">IF(I230="","",IF(I230=0,"",(J230/I230)-1))</f>
        <v/>
      </c>
    </row>
    <row r="231" spans="1:12" x14ac:dyDescent="0.15">
      <c r="A231" s="7"/>
      <c r="B231" s="63"/>
      <c r="C231" s="64"/>
      <c r="D231" s="27">
        <f>C231-B231</f>
        <v>0</v>
      </c>
      <c r="E231" s="23" t="str">
        <f>IF(B231="","",IF(B231=0,"",(C231/B231)-1))</f>
        <v/>
      </c>
      <c r="F231" s="98" t="b">
        <f>IF(B231="",IF(Aloitus_Start!$D$1="Suomi","Tieto puuttuu: "&amp;B$3,IF(Aloitus_Start!$D$1="Svenska","Information saknas: "&amp;B$3)),"")</f>
        <v>0</v>
      </c>
      <c r="G231" s="98" t="b">
        <f>IF(C231="",IF(Aloitus_Start!$D$1="Suomi","Tieto puuttuu: "&amp;C$3,IF(Aloitus_Start!$D$1="Svenska","Information saknas: "&amp;C$3)),"")</f>
        <v>0</v>
      </c>
      <c r="H231" s="16" t="str">
        <f>IF(Aloitus_Start!$D$1="Suomi",MID(A301,1,14),IF(Aloitus_Start!$D$1="Svenska",MID(A301,1,15),"Valitse kieli - Välj spåket"))</f>
        <v>Valitse kieli - Välj spåket</v>
      </c>
      <c r="I231" s="38">
        <f>B301+B302</f>
        <v>0</v>
      </c>
      <c r="J231" s="38">
        <f>C301+C302</f>
        <v>0</v>
      </c>
      <c r="K231" s="93">
        <f t="shared" si="110"/>
        <v>0</v>
      </c>
      <c r="L231" s="90" t="str">
        <f t="shared" si="111"/>
        <v/>
      </c>
    </row>
    <row r="232" spans="1:12" x14ac:dyDescent="0.15">
      <c r="A232" s="7"/>
      <c r="B232" s="63"/>
      <c r="C232" s="64"/>
      <c r="D232" s="27">
        <f>C232-B232</f>
        <v>0</v>
      </c>
      <c r="E232" s="23" t="str">
        <f>IF(B232="","",IF(B232=0,"",(C232/B232)-1))</f>
        <v/>
      </c>
      <c r="F232" s="98" t="b">
        <f>IF(B232="",IF(Aloitus_Start!$D$1="Suomi","Tieto puuttuu: "&amp;B$3,IF(Aloitus_Start!$D$1="Svenska","Information saknas: "&amp;B$3)),"")</f>
        <v>0</v>
      </c>
      <c r="G232" s="98" t="b">
        <f>IF(C232="",IF(Aloitus_Start!$D$1="Suomi","Tieto puuttuu: "&amp;C$3,IF(Aloitus_Start!$D$1="Svenska","Information saknas: "&amp;C$3)),"")</f>
        <v>0</v>
      </c>
      <c r="H232" s="16" t="str">
        <f>IF(Aloitus_Start!$D$1="Suomi",MID(A295,1,16),IF(Aloitus_Start!$D$1="Svenska",MID(A295,1,13),"Valitse kieli - Välj spåket"))</f>
        <v>Valitse kieli - Välj spåket</v>
      </c>
      <c r="I232" s="38">
        <f>B295+B296+B297</f>
        <v>0</v>
      </c>
      <c r="J232" s="38">
        <f>C295+C296+C297</f>
        <v>0</v>
      </c>
      <c r="K232" s="93">
        <f t="shared" si="110"/>
        <v>0</v>
      </c>
      <c r="L232" s="90" t="str">
        <f t="shared" si="111"/>
        <v/>
      </c>
    </row>
    <row r="233" spans="1:12" x14ac:dyDescent="0.15">
      <c r="A233" s="7"/>
      <c r="B233" s="63"/>
      <c r="C233" s="64"/>
      <c r="D233" s="27">
        <f>C233-B233</f>
        <v>0</v>
      </c>
      <c r="E233" s="23" t="str">
        <f>IF(B233="","",IF(B233=0,"",(C233/B233)-1))</f>
        <v/>
      </c>
      <c r="F233" s="98" t="b">
        <f>IF(B233="",IF(Aloitus_Start!$D$1="Suomi","Tieto puuttuu: "&amp;B$3,IF(Aloitus_Start!$D$1="Svenska","Information saknas: "&amp;B$3)),"")</f>
        <v>0</v>
      </c>
      <c r="G233" s="98" t="b">
        <f>IF(C233="",IF(Aloitus_Start!$D$1="Suomi","Tieto puuttuu: "&amp;C$3,IF(Aloitus_Start!$D$1="Svenska","Information saknas: "&amp;C$3)),"")</f>
        <v>0</v>
      </c>
      <c r="H233" s="38" t="str">
        <f>IF(Aloitus_Start!$D$1="Suomi","Muu opisk t hlök",IF(Aloitus_Start!$D$1="Svenska","Annan stud eller personal","Valitse kieli - Välj spåket"))</f>
        <v>Valitse kieli - Välj spåket</v>
      </c>
      <c r="I233" s="38">
        <f>B298+B299+B300+B303+B304+B305+B306+B307+B308+B309+B310+B311+B312+B313+B314</f>
        <v>0</v>
      </c>
      <c r="J233" s="38">
        <f>C298+C299+C300+C303+C304+C305+C306+C307+C308+C309+C310+C311+C312+C313+C314</f>
        <v>0</v>
      </c>
      <c r="K233" s="93">
        <f t="shared" si="110"/>
        <v>0</v>
      </c>
      <c r="L233" s="90" t="str">
        <f t="shared" si="111"/>
        <v/>
      </c>
    </row>
    <row r="234" spans="1:12" x14ac:dyDescent="0.15">
      <c r="A234" s="5"/>
      <c r="B234" s="57"/>
      <c r="C234" s="58"/>
      <c r="D234" s="134" t="str">
        <f>IF(Aloitus_Start!$D$1="Suomi","Muutos",IF(Aloitus_Start!$D$1="Svenska","Förändring","Valitse kieli - Välj spåket"))</f>
        <v>Valitse kieli - Välj spåket</v>
      </c>
      <c r="E234" s="134" t="str">
        <f>IF(Aloitus_Start!$D$1="Suomi","Muutos%",IF(Aloitus_Start!$D$1="Svenska","Förändr%","Valitse kieli - Välj spåket"))</f>
        <v>Valitse kieli - Välj spåket</v>
      </c>
      <c r="F234" s="126"/>
      <c r="G234" s="126"/>
      <c r="H234" s="16" t="str">
        <f>IF(Aloitus_Start!$D$1="Suomi",MID(A315,1,4),IF(Aloitus_Start!$D$1="Svenska",MID(A315,1,6),"Valitse kieli - Välj spåket"))</f>
        <v>Valitse kieli - Välj spåket</v>
      </c>
      <c r="I234" s="38">
        <f>B315</f>
        <v>0</v>
      </c>
      <c r="J234" s="38">
        <f>C315</f>
        <v>0</v>
      </c>
      <c r="K234" s="93">
        <f>J234-I234</f>
        <v>0</v>
      </c>
      <c r="L234" s="90" t="str">
        <f>IF(I234="","",IF(I234=0,"",(J234/I234)-1))</f>
        <v/>
      </c>
    </row>
    <row r="235" spans="1:12" x14ac:dyDescent="0.15">
      <c r="A235" s="7"/>
      <c r="B235" s="63"/>
      <c r="C235" s="64"/>
      <c r="D235" s="27">
        <f>C235-B235</f>
        <v>0</v>
      </c>
      <c r="E235" s="23" t="str">
        <f>IF(B235="","",IF(B235=0,"",(C235/B235)-1))</f>
        <v/>
      </c>
      <c r="F235" s="98" t="b">
        <f>IF(B235="",IF(Aloitus_Start!$D$1="Suomi","Tieto puuttuu: "&amp;B$3,IF(Aloitus_Start!$D$1="Svenska","Information saknas: "&amp;B$3)),"")</f>
        <v>0</v>
      </c>
      <c r="G235" s="98" t="b">
        <f>IF(C235="",IF(Aloitus_Start!$D$1="Suomi","Tieto puuttuu: "&amp;C$3,IF(Aloitus_Start!$D$1="Svenska","Information saknas: "&amp;C$3)),"")</f>
        <v>0</v>
      </c>
      <c r="I235" s="38"/>
      <c r="J235" s="38"/>
      <c r="K235" s="92"/>
    </row>
    <row r="236" spans="1:12" x14ac:dyDescent="0.15">
      <c r="A236" s="7"/>
      <c r="B236" s="63"/>
      <c r="C236" s="64"/>
      <c r="D236" s="27">
        <f>C236-B236</f>
        <v>0</v>
      </c>
      <c r="E236" s="23" t="str">
        <f>IF(B236="","",IF(B236=0,"",(C236/B236)-1))</f>
        <v/>
      </c>
      <c r="F236" s="98" t="b">
        <f>IF(B236="",IF(Aloitus_Start!$D$1="Suomi","Tieto puuttuu: "&amp;B$3,IF(Aloitus_Start!$D$1="Svenska","Information saknas: "&amp;B$3)),"")</f>
        <v>0</v>
      </c>
      <c r="G236" s="98" t="b">
        <f>IF(C236="",IF(Aloitus_Start!$D$1="Suomi","Tieto puuttuu: "&amp;C$3,IF(Aloitus_Start!$D$1="Svenska","Information saknas: "&amp;C$3)),"")</f>
        <v>0</v>
      </c>
      <c r="H236" s="96" t="str">
        <f>IF(Aloitus_Start!$D$1="Suomi","Asiakkaiden jakauma",IF(Aloitus_Start!$D$1="Svenska","Fördelningen av kunderna","Valitse kieli - Välj spåket"))</f>
        <v>Valitse kieli - Välj spåket</v>
      </c>
      <c r="I236" s="38">
        <f>B$3</f>
        <v>0</v>
      </c>
      <c r="J236" s="38">
        <f>C$3</f>
        <v>0</v>
      </c>
      <c r="K236" s="52" t="str">
        <f>IF(Aloitus_Start!$D$1="Suomi","Muutos",IF(Aloitus_Start!$D$1="Svenska","Förändring","Valitse kieli - Välj spåket"))</f>
        <v>Valitse kieli - Välj spåket</v>
      </c>
      <c r="L236" s="52" t="str">
        <f>IF(Aloitus_Start!$D$1="Suomi","Muutos%",IF(Aloitus_Start!$D$1="Svenska","Förändr%","Valitse kieli - Välj spåket"))</f>
        <v>Valitse kieli - Välj spåket</v>
      </c>
    </row>
    <row r="237" spans="1:12" x14ac:dyDescent="0.15">
      <c r="A237" s="4"/>
      <c r="B237" s="61"/>
      <c r="C237" s="62"/>
      <c r="D237" s="26"/>
      <c r="E237" s="36"/>
      <c r="F237" s="125"/>
      <c r="G237" s="125"/>
      <c r="H237" s="16" t="str">
        <f>IF(Aloitus_Start!$D$1="Suomi",MID(A316,7,23),IF(Aloitus_Start!$D$1="Svenska",MID(A316,7,22),"Valitse kieli - Välj spåket"))</f>
        <v>Valitse kieli - Välj spåket</v>
      </c>
      <c r="I237" s="38">
        <f>SUM(I238:I241)</f>
        <v>0</v>
      </c>
      <c r="J237" s="38">
        <f>SUM(J238:J241)</f>
        <v>0</v>
      </c>
      <c r="K237" s="93">
        <f t="shared" ref="K237:K241" si="112">J237-I237</f>
        <v>0</v>
      </c>
      <c r="L237" s="90" t="str">
        <f t="shared" ref="L237:L241" si="113">IF(I237="","",IF(I237=0,"",(J237/I237)-1))</f>
        <v/>
      </c>
    </row>
    <row r="238" spans="1:12" x14ac:dyDescent="0.15">
      <c r="A238" s="5"/>
      <c r="B238" s="57"/>
      <c r="C238" s="58"/>
      <c r="D238" s="134" t="str">
        <f>IF(Aloitus_Start!$D$1="Suomi","Muutos",IF(Aloitus_Start!$D$1="Svenska","Förändring","Valitse kieli - Välj spåket"))</f>
        <v>Valitse kieli - Välj spåket</v>
      </c>
      <c r="E238" s="134" t="str">
        <f>IF(Aloitus_Start!$D$1="Suomi","Muutos%",IF(Aloitus_Start!$D$1="Svenska","Förändr%","Valitse kieli - Välj spåket"))</f>
        <v>Valitse kieli - Välj spåket</v>
      </c>
      <c r="F238" s="126"/>
      <c r="G238" s="126"/>
      <c r="H238" s="16" t="str">
        <f>IF(Aloitus_Start!$D$1="Suomi",MID(A323,1,14),IF(Aloitus_Start!$D$1="Svenska",MID(A323,1,15),"Valitse kieli - Välj spåket"))</f>
        <v>Valitse kieli - Välj spåket</v>
      </c>
      <c r="I238" s="38">
        <f>B323+B324</f>
        <v>0</v>
      </c>
      <c r="J238" s="38">
        <f>C323+C324</f>
        <v>0</v>
      </c>
      <c r="K238" s="93">
        <f t="shared" si="112"/>
        <v>0</v>
      </c>
      <c r="L238" s="90" t="str">
        <f t="shared" si="113"/>
        <v/>
      </c>
    </row>
    <row r="239" spans="1:12" x14ac:dyDescent="0.15">
      <c r="A239" s="6"/>
      <c r="B239" s="59"/>
      <c r="C239" s="60"/>
      <c r="D239" s="24">
        <f>C239-B239</f>
        <v>0</v>
      </c>
      <c r="E239" s="25" t="str">
        <f>IF(B239="","",IF(B239=0,"",(C239/B239)-1))</f>
        <v/>
      </c>
      <c r="F239" s="127" t="b">
        <f>IF(B239="",IF(Aloitus_Start!$D$1="Suomi","Tieto puuttuu: "&amp;B$3,IF(Aloitus_Start!$D$1="Svenska","Information saknas: "&amp;B$3)),"")</f>
        <v>0</v>
      </c>
      <c r="G239" s="127" t="b">
        <f>IF(C239="",IF(Aloitus_Start!$D$1="Suomi","Tieto puuttuu: "&amp;C$3,IF(Aloitus_Start!$D$1="Svenska","Information saknas: "&amp;C$3)),"")</f>
        <v>0</v>
      </c>
      <c r="H239" s="16" t="str">
        <f>IF(Aloitus_Start!$D$1="Suomi",MID(A317,1,16),IF(Aloitus_Start!$D$1="Svenska",MID(A317,1,13),"Valitse kieli - Välj spåket"))</f>
        <v>Valitse kieli - Välj spåket</v>
      </c>
      <c r="I239" s="38">
        <f>B317+B318+B319</f>
        <v>0</v>
      </c>
      <c r="J239" s="38">
        <f>C317+C318+C319</f>
        <v>0</v>
      </c>
      <c r="K239" s="93">
        <f t="shared" si="112"/>
        <v>0</v>
      </c>
      <c r="L239" s="90" t="str">
        <f t="shared" si="113"/>
        <v/>
      </c>
    </row>
    <row r="240" spans="1:12" x14ac:dyDescent="0.15">
      <c r="A240" s="6"/>
      <c r="B240" s="59"/>
      <c r="C240" s="60"/>
      <c r="D240" s="24"/>
      <c r="E240" s="25" t="str">
        <f>IF(B240="","",IF(B240=0,"",(C240/B240)-1))</f>
        <v/>
      </c>
      <c r="F240" s="127" t="b">
        <f>IF(B240="",IF(Aloitus_Start!$D$1="Suomi","Tieto puuttuu: "&amp;B$3,IF(Aloitus_Start!$D$1="Svenska","Information saknas: "&amp;B$3)),"")</f>
        <v>0</v>
      </c>
      <c r="G240" s="127" t="b">
        <f>IF(C240="",IF(Aloitus_Start!$D$1="Suomi","Tieto puuttuu: "&amp;C$3,IF(Aloitus_Start!$D$1="Svenska","Information saknas: "&amp;C$3)),"")</f>
        <v>0</v>
      </c>
      <c r="H240" s="38" t="str">
        <f>IF(Aloitus_Start!$D$1="Suomi","Muu opisk t hlök",IF(Aloitus_Start!$D$1="Svenska","Annan stud eller personal","Valitse kieli - Välj spåket"))</f>
        <v>Valitse kieli - Välj spåket</v>
      </c>
      <c r="I240" s="38">
        <f>B320+B321+B322+B325+B326+B327+B328+B329+B330+B331+B332+B333+B334+B335+B336</f>
        <v>0</v>
      </c>
      <c r="J240" s="38">
        <f>C320+C321+C322+C325+C326+C327+C328+C329+C330+C331+C332+C333+C334+C335+C336</f>
        <v>0</v>
      </c>
      <c r="K240" s="93">
        <f t="shared" si="112"/>
        <v>0</v>
      </c>
      <c r="L240" s="90" t="str">
        <f t="shared" si="113"/>
        <v/>
      </c>
    </row>
    <row r="241" spans="1:12" x14ac:dyDescent="0.15">
      <c r="A241" s="7"/>
      <c r="B241" s="63"/>
      <c r="C241" s="64"/>
      <c r="D241" s="27">
        <f>C241-B241</f>
        <v>0</v>
      </c>
      <c r="E241" s="23" t="str">
        <f>IF(B241="","",IF(B241=0,"",(C241/B241)-1))</f>
        <v/>
      </c>
      <c r="F241" s="98" t="b">
        <f>IF(B241="",IF(Aloitus_Start!$D$1="Suomi","Tieto puuttuu: "&amp;B$3,IF(Aloitus_Start!$D$1="Svenska","Information saknas: "&amp;B$3)),"")</f>
        <v>0</v>
      </c>
      <c r="G241" s="98" t="b">
        <f>IF(C241="",IF(Aloitus_Start!$D$1="Suomi","Tieto puuttuu: "&amp;C$3,IF(Aloitus_Start!$D$1="Svenska","Information saknas: "&amp;C$3)),"")</f>
        <v>0</v>
      </c>
      <c r="H241" s="16" t="str">
        <f>IF(Aloitus_Start!$D$1="Suomi",MID(A337,1,4),IF(Aloitus_Start!$D$1="Svenska",MID(A337,1,6),"Valitse kieli - Välj spåket"))</f>
        <v>Valitse kieli - Välj spåket</v>
      </c>
      <c r="I241" s="38">
        <f>B337</f>
        <v>0</v>
      </c>
      <c r="J241" s="38">
        <f>C337</f>
        <v>0</v>
      </c>
      <c r="K241" s="93">
        <f t="shared" si="112"/>
        <v>0</v>
      </c>
      <c r="L241" s="90" t="str">
        <f t="shared" si="113"/>
        <v/>
      </c>
    </row>
    <row r="242" spans="1:12" x14ac:dyDescent="0.15">
      <c r="A242" s="7"/>
      <c r="B242" s="63"/>
      <c r="C242" s="64"/>
      <c r="D242" s="27">
        <f>C242-B242</f>
        <v>0</v>
      </c>
      <c r="E242" s="23" t="str">
        <f>IF(B242="","",IF(B242=0,"",(C242/B242)-1))</f>
        <v/>
      </c>
      <c r="F242" s="98" t="b">
        <f>IF(B242="",IF(Aloitus_Start!$D$1="Suomi","Tieto puuttuu: "&amp;B$3,IF(Aloitus_Start!$D$1="Svenska","Information saknas: "&amp;B$3)),"")</f>
        <v>0</v>
      </c>
      <c r="G242" s="98" t="b">
        <f>IF(C242="",IF(Aloitus_Start!$D$1="Suomi","Tieto puuttuu: "&amp;C$3,IF(Aloitus_Start!$D$1="Svenska","Information saknas: "&amp;C$3)),"")</f>
        <v>0</v>
      </c>
    </row>
    <row r="243" spans="1:12" x14ac:dyDescent="0.15">
      <c r="A243" s="6"/>
      <c r="B243" s="59"/>
      <c r="C243" s="60"/>
      <c r="D243" s="24">
        <f>C243-B243</f>
        <v>0</v>
      </c>
      <c r="E243" s="23" t="str">
        <f>IF(B243="","",IF(B243=0,"",(C243/B243)-1))</f>
        <v/>
      </c>
      <c r="F243" s="127" t="b">
        <f>IF(B243="",IF(Aloitus_Start!$D$1="Suomi","Tieto puuttuu: "&amp;B$3,IF(Aloitus_Start!$D$1="Svenska","Information saknas: "&amp;B$3)),"")</f>
        <v>0</v>
      </c>
      <c r="G243" s="127" t="b">
        <f>IF(C243="",IF(Aloitus_Start!$D$1="Suomi","Tieto puuttuu: "&amp;C$3,IF(Aloitus_Start!$D$1="Svenska","Information saknas: "&amp;C$3)),"")</f>
        <v>0</v>
      </c>
      <c r="H243" s="96" t="str">
        <f>IF(Aloitus_Start!$D$1="Suomi","Asiakaskunta, kaikkien luokkien mukainen erittely (Ei grafiikkaa toistaiseksi)",IF(Aloitus_Start!$D$1="Svenska","Fördelningen av kunderna, alla kundkrupperna (Ej grafik än sålänge)","Valitse kieli - Välj spåket"))</f>
        <v>Valitse kieli - Välj spåket</v>
      </c>
      <c r="K243" s="52" t="str">
        <f>IF(Aloitus_Start!$D$1="Suomi","Muutos",IF(Aloitus_Start!$D$1="Svenska","Förändring","Valitse kieli - Välj spåket"))</f>
        <v>Valitse kieli - Välj spåket</v>
      </c>
      <c r="L243" s="52" t="str">
        <f>IF(Aloitus_Start!$D$1="Suomi","Muutos%",IF(Aloitus_Start!$D$1="Svenska","Förändr%","Valitse kieli - Välj spåket"))</f>
        <v>Valitse kieli - Välj spåket</v>
      </c>
    </row>
    <row r="244" spans="1:12" x14ac:dyDescent="0.15">
      <c r="A244" s="6"/>
      <c r="B244" s="59"/>
      <c r="C244" s="60"/>
      <c r="D244" s="24">
        <f t="shared" ref="D244:D245" si="114">C244-B244</f>
        <v>0</v>
      </c>
      <c r="E244" s="23" t="str">
        <f t="shared" ref="E244:E245" si="115">IF(B244="","",IF(B244=0,"",(C244/B244)-1))</f>
        <v/>
      </c>
      <c r="F244" s="127" t="b">
        <f>IF(B244="",IF(Aloitus_Start!$D$1="Suomi","Tieto puuttuu: "&amp;B$3,IF(Aloitus_Start!$D$1="Svenska","Information saknas: "&amp;B$3)),"")</f>
        <v>0</v>
      </c>
      <c r="G244" s="127" t="b">
        <f>IF(C244="",IF(Aloitus_Start!$D$1="Suomi","Tieto puuttuu: "&amp;C$3,IF(Aloitus_Start!$D$1="Svenska","Information saknas: "&amp;C$3)),"")</f>
        <v>0</v>
      </c>
      <c r="H244" s="16">
        <f t="shared" ref="H244:H275" si="116">A272</f>
        <v>0</v>
      </c>
      <c r="I244" s="38">
        <f t="shared" ref="I244:I275" si="117">B272</f>
        <v>0</v>
      </c>
      <c r="J244" s="38">
        <f t="shared" ref="J244:J275" si="118">C272</f>
        <v>0</v>
      </c>
      <c r="K244" s="93">
        <f t="shared" ref="K244:K307" si="119">J244-I244</f>
        <v>0</v>
      </c>
      <c r="L244" s="90" t="str">
        <f t="shared" ref="L244:L307" si="120">IF(I244="","",IF(I244=0,"",(J244/I244)-1))</f>
        <v/>
      </c>
    </row>
    <row r="245" spans="1:12" x14ac:dyDescent="0.15">
      <c r="A245" s="6"/>
      <c r="B245" s="59"/>
      <c r="C245" s="60"/>
      <c r="D245" s="24">
        <f t="shared" si="114"/>
        <v>0</v>
      </c>
      <c r="E245" s="23" t="str">
        <f t="shared" si="115"/>
        <v/>
      </c>
      <c r="F245" s="127" t="b">
        <f>IF(B245="",IF(Aloitus_Start!$D$1="Suomi","Tieto puuttuu: "&amp;B$3,IF(Aloitus_Start!$D$1="Svenska","Information saknas: "&amp;B$3)),"")</f>
        <v>0</v>
      </c>
      <c r="G245" s="127" t="b">
        <f>IF(C245="",IF(Aloitus_Start!$D$1="Suomi","Tieto puuttuu: "&amp;C$3,IF(Aloitus_Start!$D$1="Svenska","Information saknas: "&amp;C$3)),"")</f>
        <v>0</v>
      </c>
      <c r="H245" s="16">
        <f t="shared" si="116"/>
        <v>0</v>
      </c>
      <c r="I245" s="38">
        <f t="shared" si="117"/>
        <v>0</v>
      </c>
      <c r="J245" s="38">
        <f t="shared" si="118"/>
        <v>0</v>
      </c>
      <c r="K245" s="93">
        <f t="shared" si="119"/>
        <v>0</v>
      </c>
      <c r="L245" s="90" t="str">
        <f t="shared" si="120"/>
        <v/>
      </c>
    </row>
    <row r="246" spans="1:12" x14ac:dyDescent="0.15">
      <c r="A246" s="5"/>
      <c r="B246" s="57"/>
      <c r="C246" s="58"/>
      <c r="D246" s="134" t="str">
        <f>IF(Aloitus_Start!$D$1="Suomi","Muutos",IF(Aloitus_Start!$D$1="Svenska","Förändring","Valitse kieli - Välj spåket"))</f>
        <v>Valitse kieli - Välj spåket</v>
      </c>
      <c r="E246" s="134" t="str">
        <f>IF(Aloitus_Start!$D$1="Suomi","Muutos%",IF(Aloitus_Start!$D$1="Svenska","Förändr%","Valitse kieli - Välj spåket"))</f>
        <v>Valitse kieli - Välj spåket</v>
      </c>
      <c r="F246" s="126"/>
      <c r="G246" s="126"/>
      <c r="H246" s="16">
        <f t="shared" si="116"/>
        <v>0</v>
      </c>
      <c r="I246" s="38">
        <f t="shared" si="117"/>
        <v>0</v>
      </c>
      <c r="J246" s="38">
        <f t="shared" si="118"/>
        <v>0</v>
      </c>
      <c r="K246" s="93">
        <f t="shared" si="119"/>
        <v>0</v>
      </c>
      <c r="L246" s="90" t="str">
        <f t="shared" si="120"/>
        <v/>
      </c>
    </row>
    <row r="247" spans="1:12" x14ac:dyDescent="0.15">
      <c r="A247" s="6"/>
      <c r="B247" s="59"/>
      <c r="C247" s="60"/>
      <c r="D247" s="24">
        <f>C247-B247</f>
        <v>0</v>
      </c>
      <c r="E247" s="25" t="str">
        <f>IF(B247="","",IF(B247=0,"",(C247/B247)-1))</f>
        <v/>
      </c>
      <c r="F247" s="127" t="b">
        <f>IF(B247="",IF(Aloitus_Start!$D$1="Suomi","Tieto puuttuu: "&amp;B$3,IF(Aloitus_Start!$D$1="Svenska","Information saknas: "&amp;B$3)),"")</f>
        <v>0</v>
      </c>
      <c r="G247" s="127" t="b">
        <f>IF(C247="",IF(Aloitus_Start!$D$1="Suomi","Tieto puuttuu: "&amp;C$3,IF(Aloitus_Start!$D$1="Svenska","Information saknas: "&amp;C$3)),"")</f>
        <v>0</v>
      </c>
      <c r="H247" s="16">
        <f t="shared" si="116"/>
        <v>0</v>
      </c>
      <c r="I247" s="38">
        <f t="shared" si="117"/>
        <v>0</v>
      </c>
      <c r="J247" s="38">
        <f t="shared" si="118"/>
        <v>0</v>
      </c>
      <c r="K247" s="93">
        <f t="shared" si="119"/>
        <v>0</v>
      </c>
      <c r="L247" s="90" t="str">
        <f t="shared" si="120"/>
        <v/>
      </c>
    </row>
    <row r="248" spans="1:12" x14ac:dyDescent="0.15">
      <c r="A248" s="6"/>
      <c r="B248" s="59"/>
      <c r="C248" s="60"/>
      <c r="D248" s="24"/>
      <c r="E248" s="37"/>
      <c r="F248" s="127"/>
      <c r="G248" s="127"/>
      <c r="H248" s="16">
        <f t="shared" si="116"/>
        <v>0</v>
      </c>
      <c r="I248" s="38">
        <f t="shared" si="117"/>
        <v>0</v>
      </c>
      <c r="J248" s="38">
        <f t="shared" si="118"/>
        <v>0</v>
      </c>
      <c r="K248" s="93">
        <f t="shared" si="119"/>
        <v>0</v>
      </c>
      <c r="L248" s="90" t="str">
        <f t="shared" si="120"/>
        <v/>
      </c>
    </row>
    <row r="249" spans="1:12" x14ac:dyDescent="0.15">
      <c r="A249" s="7"/>
      <c r="B249" s="63"/>
      <c r="C249" s="64"/>
      <c r="D249" s="27">
        <f>C249-B249</f>
        <v>0</v>
      </c>
      <c r="E249" s="23" t="str">
        <f>IF(B249="","",IF(B249=0,"",(C249/B249)-1))</f>
        <v/>
      </c>
      <c r="F249" s="98" t="b">
        <f>IF(B249="",IF(Aloitus_Start!$D$1="Suomi","Tieto puuttuu: "&amp;B$3,IF(Aloitus_Start!$D$1="Svenska","Information saknas: "&amp;B$3)),"")</f>
        <v>0</v>
      </c>
      <c r="G249" s="98" t="b">
        <f>IF(C249="",IF(Aloitus_Start!$D$1="Suomi","Tieto puuttuu: "&amp;C$3,IF(Aloitus_Start!$D$1="Svenska","Information saknas: "&amp;C$3)),"")</f>
        <v>0</v>
      </c>
      <c r="H249" s="16">
        <f t="shared" si="116"/>
        <v>0</v>
      </c>
      <c r="I249" s="38">
        <f t="shared" si="117"/>
        <v>0</v>
      </c>
      <c r="J249" s="38">
        <f t="shared" si="118"/>
        <v>0</v>
      </c>
      <c r="K249" s="93">
        <f t="shared" si="119"/>
        <v>0</v>
      </c>
      <c r="L249" s="90" t="str">
        <f t="shared" si="120"/>
        <v/>
      </c>
    </row>
    <row r="250" spans="1:12" x14ac:dyDescent="0.15">
      <c r="A250" s="7"/>
      <c r="B250" s="63"/>
      <c r="C250" s="64"/>
      <c r="D250" s="27">
        <f>C250-B250</f>
        <v>0</v>
      </c>
      <c r="E250" s="23" t="str">
        <f>IF(B250="","",IF(B250=0,"",(C250/B250)-1))</f>
        <v/>
      </c>
      <c r="F250" s="98" t="b">
        <f>IF(B250="",IF(Aloitus_Start!$D$1="Suomi","Tieto puuttuu: "&amp;B$3,IF(Aloitus_Start!$D$1="Svenska","Information saknas: "&amp;B$3)),"")</f>
        <v>0</v>
      </c>
      <c r="G250" s="98" t="b">
        <f>IF(C250="",IF(Aloitus_Start!$D$1="Suomi","Tieto puuttuu: "&amp;C$3,IF(Aloitus_Start!$D$1="Svenska","Information saknas: "&amp;C$3)),"")</f>
        <v>0</v>
      </c>
      <c r="H250" s="16">
        <f t="shared" si="116"/>
        <v>0</v>
      </c>
      <c r="I250" s="38">
        <f t="shared" si="117"/>
        <v>0</v>
      </c>
      <c r="J250" s="38">
        <f t="shared" si="118"/>
        <v>0</v>
      </c>
      <c r="K250" s="93">
        <f t="shared" si="119"/>
        <v>0</v>
      </c>
      <c r="L250" s="90" t="str">
        <f t="shared" si="120"/>
        <v/>
      </c>
    </row>
    <row r="251" spans="1:12" x14ac:dyDescent="0.15">
      <c r="A251" s="9"/>
      <c r="B251" s="69"/>
      <c r="C251" s="70"/>
      <c r="D251" s="27">
        <f>C251-B251</f>
        <v>0</v>
      </c>
      <c r="E251" s="23" t="str">
        <f>IF(B251="","",IF(B251=0,"",(C251/B251)-1))</f>
        <v/>
      </c>
      <c r="F251" s="130" t="b">
        <f>IF(B251="",IF(Aloitus_Start!$D$1="Suomi","Tieto puuttuu: "&amp;B$3,IF(Aloitus_Start!$D$1="Svenska","Information saknas: "&amp;B$3)),"")</f>
        <v>0</v>
      </c>
      <c r="G251" s="130" t="b">
        <f>IF(C251="",IF(Aloitus_Start!$D$1="Suomi","Tieto puuttuu: "&amp;C$3,IF(Aloitus_Start!$D$1="Svenska","Information saknas: "&amp;C$3)),"")</f>
        <v>0</v>
      </c>
      <c r="H251" s="16">
        <f t="shared" si="116"/>
        <v>0</v>
      </c>
      <c r="I251" s="38">
        <f t="shared" si="117"/>
        <v>0</v>
      </c>
      <c r="J251" s="38">
        <f t="shared" si="118"/>
        <v>0</v>
      </c>
      <c r="K251" s="93">
        <f t="shared" si="119"/>
        <v>0</v>
      </c>
      <c r="L251" s="90" t="str">
        <f t="shared" si="120"/>
        <v/>
      </c>
    </row>
    <row r="252" spans="1:12" x14ac:dyDescent="0.15">
      <c r="A252" s="6"/>
      <c r="B252" s="59"/>
      <c r="C252" s="60"/>
      <c r="D252" s="24">
        <f>C252-B252</f>
        <v>0</v>
      </c>
      <c r="E252" s="25" t="str">
        <f>IF(B252="","",IF(B252=0,"",(C252/B252)-1))</f>
        <v/>
      </c>
      <c r="F252" s="127" t="b">
        <f>IF(B252="",IF(Aloitus_Start!$D$1="Suomi","Tieto puuttuu: "&amp;B$3,IF(Aloitus_Start!$D$1="Svenska","Information saknas: "&amp;B$3)),"")</f>
        <v>0</v>
      </c>
      <c r="G252" s="127" t="b">
        <f>IF(C252="",IF(Aloitus_Start!$D$1="Suomi","Tieto puuttuu: "&amp;C$3,IF(Aloitus_Start!$D$1="Svenska","Information saknas: "&amp;C$3)),"")</f>
        <v>0</v>
      </c>
      <c r="H252" s="16">
        <f t="shared" si="116"/>
        <v>0</v>
      </c>
      <c r="I252" s="38">
        <f t="shared" si="117"/>
        <v>0</v>
      </c>
      <c r="J252" s="38">
        <f t="shared" si="118"/>
        <v>0</v>
      </c>
      <c r="K252" s="93">
        <f t="shared" si="119"/>
        <v>0</v>
      </c>
      <c r="L252" s="90" t="str">
        <f t="shared" si="120"/>
        <v/>
      </c>
    </row>
    <row r="253" spans="1:12" x14ac:dyDescent="0.15">
      <c r="A253" s="5"/>
      <c r="B253" s="57"/>
      <c r="C253" s="58"/>
      <c r="D253" s="134" t="str">
        <f>IF(Aloitus_Start!$D$1="Suomi","Muutos",IF(Aloitus_Start!$D$1="Svenska","Förändring","Valitse kieli - Välj spåket"))</f>
        <v>Valitse kieli - Välj spåket</v>
      </c>
      <c r="E253" s="134" t="str">
        <f>IF(Aloitus_Start!$D$1="Suomi","Muutos%",IF(Aloitus_Start!$D$1="Svenska","Förändr%","Valitse kieli - Välj spåket"))</f>
        <v>Valitse kieli - Välj spåket</v>
      </c>
      <c r="F253" s="126"/>
      <c r="G253" s="126"/>
      <c r="H253" s="16">
        <f t="shared" si="116"/>
        <v>0</v>
      </c>
      <c r="I253" s="38">
        <f t="shared" si="117"/>
        <v>0</v>
      </c>
      <c r="J253" s="38">
        <f t="shared" si="118"/>
        <v>0</v>
      </c>
      <c r="K253" s="93">
        <f t="shared" si="119"/>
        <v>0</v>
      </c>
      <c r="L253" s="90" t="str">
        <f t="shared" si="120"/>
        <v/>
      </c>
    </row>
    <row r="254" spans="1:12" x14ac:dyDescent="0.15">
      <c r="A254" s="6"/>
      <c r="B254" s="59"/>
      <c r="C254" s="60"/>
      <c r="D254" s="24">
        <f>C254-B254</f>
        <v>0</v>
      </c>
      <c r="E254" s="25" t="str">
        <f>IF(B254="","",IF(B254=0,"",(C254/B254)-1))</f>
        <v/>
      </c>
      <c r="F254" s="127" t="b">
        <f>IF(B254="",IF(Aloitus_Start!$D$1="Suomi","Tieto puuttuu: "&amp;B$3,IF(Aloitus_Start!$D$1="Svenska","Information saknas: "&amp;B$3)),"")</f>
        <v>0</v>
      </c>
      <c r="G254" s="127" t="b">
        <f>IF(C254="",IF(Aloitus_Start!$D$1="Suomi","Tieto puuttuu: "&amp;C$3,IF(Aloitus_Start!$D$1="Svenska","Information saknas: "&amp;C$3)),"")</f>
        <v>0</v>
      </c>
      <c r="H254" s="16">
        <f t="shared" si="116"/>
        <v>0</v>
      </c>
      <c r="I254" s="38">
        <f t="shared" si="117"/>
        <v>0</v>
      </c>
      <c r="J254" s="38">
        <f t="shared" si="118"/>
        <v>0</v>
      </c>
      <c r="K254" s="93">
        <f t="shared" si="119"/>
        <v>0</v>
      </c>
      <c r="L254" s="90" t="str">
        <f t="shared" si="120"/>
        <v/>
      </c>
    </row>
    <row r="255" spans="1:12" x14ac:dyDescent="0.15">
      <c r="A255" s="6"/>
      <c r="B255" s="59"/>
      <c r="C255" s="60"/>
      <c r="D255" s="24">
        <f>C255-B255</f>
        <v>0</v>
      </c>
      <c r="E255" s="25" t="str">
        <f>IF(B255="","",IF(B255=0,"",(C255/B255)-1))</f>
        <v/>
      </c>
      <c r="F255" s="127" t="b">
        <f>IF(B255="",IF(Aloitus_Start!$D$1="Suomi","Tieto puuttuu: "&amp;B$3,IF(Aloitus_Start!$D$1="Svenska","Information saknas: "&amp;B$3)),"")</f>
        <v>0</v>
      </c>
      <c r="G255" s="127" t="b">
        <f>IF(C255="",IF(Aloitus_Start!$D$1="Suomi","Tieto puuttuu: "&amp;C$3,IF(Aloitus_Start!$D$1="Svenska","Information saknas: "&amp;C$3)),"")</f>
        <v>0</v>
      </c>
      <c r="H255" s="16">
        <f t="shared" si="116"/>
        <v>0</v>
      </c>
      <c r="I255" s="38">
        <f t="shared" si="117"/>
        <v>0</v>
      </c>
      <c r="J255" s="38">
        <f t="shared" si="118"/>
        <v>0</v>
      </c>
      <c r="K255" s="93">
        <f t="shared" si="119"/>
        <v>0</v>
      </c>
      <c r="L255" s="90" t="str">
        <f t="shared" si="120"/>
        <v/>
      </c>
    </row>
    <row r="256" spans="1:12" x14ac:dyDescent="0.15">
      <c r="A256" s="6"/>
      <c r="B256" s="59"/>
      <c r="C256" s="60"/>
      <c r="D256" s="24">
        <f>C256-B256</f>
        <v>0</v>
      </c>
      <c r="E256" s="25" t="str">
        <f>IF(B256="","",IF(B256=0,"",(C256/B256)-1))</f>
        <v/>
      </c>
      <c r="F256" s="127" t="b">
        <f>IF(B256="",IF(Aloitus_Start!$D$1="Suomi","Tieto puuttuu: "&amp;B$3,IF(Aloitus_Start!$D$1="Svenska","Information saknas: "&amp;B$3)),"")</f>
        <v>0</v>
      </c>
      <c r="G256" s="127" t="b">
        <f>IF(C256="",IF(Aloitus_Start!$D$1="Suomi","Tieto puuttuu: "&amp;C$3,IF(Aloitus_Start!$D$1="Svenska","Information saknas: "&amp;C$3)),"")</f>
        <v>0</v>
      </c>
      <c r="H256" s="16">
        <f t="shared" si="116"/>
        <v>0</v>
      </c>
      <c r="I256" s="38">
        <f t="shared" si="117"/>
        <v>0</v>
      </c>
      <c r="J256" s="38">
        <f t="shared" si="118"/>
        <v>0</v>
      </c>
      <c r="K256" s="93">
        <f t="shared" si="119"/>
        <v>0</v>
      </c>
      <c r="L256" s="90" t="str">
        <f t="shared" si="120"/>
        <v/>
      </c>
    </row>
    <row r="257" spans="1:12" x14ac:dyDescent="0.15">
      <c r="A257" s="7"/>
      <c r="B257" s="136"/>
      <c r="C257" s="64"/>
      <c r="D257" s="27"/>
      <c r="E257" s="16"/>
      <c r="H257" s="16">
        <f t="shared" si="116"/>
        <v>0</v>
      </c>
      <c r="I257" s="38">
        <f t="shared" si="117"/>
        <v>0</v>
      </c>
      <c r="J257" s="38">
        <f t="shared" si="118"/>
        <v>0</v>
      </c>
      <c r="K257" s="93">
        <f t="shared" si="119"/>
        <v>0</v>
      </c>
      <c r="L257" s="90" t="str">
        <f t="shared" si="120"/>
        <v/>
      </c>
    </row>
    <row r="258" spans="1:12" x14ac:dyDescent="0.15">
      <c r="A258" s="7"/>
      <c r="B258" s="136"/>
      <c r="C258" s="64"/>
      <c r="D258" s="27">
        <f>C258-B258</f>
        <v>0</v>
      </c>
      <c r="E258" s="23" t="str">
        <f>IF(B258="","",IF(B258=0,"",(C258/B258)-1))</f>
        <v/>
      </c>
      <c r="F258" s="98" t="b">
        <f>IF(B258="",IF(Aloitus_Start!$D$1="Suomi","Tieto puuttuu: "&amp;B$3,IF(Aloitus_Start!$D$1="Svenska","Information saknas: "&amp;B$3)),"")</f>
        <v>0</v>
      </c>
      <c r="G258" s="98" t="b">
        <f>IF(C258="",IF(Aloitus_Start!$D$1="Suomi","Tieto puuttuu: "&amp;C$3,IF(Aloitus_Start!$D$1="Svenska","Information saknas: "&amp;C$3)),"")</f>
        <v>0</v>
      </c>
      <c r="H258" s="16">
        <f t="shared" si="116"/>
        <v>0</v>
      </c>
      <c r="I258" s="38">
        <f t="shared" si="117"/>
        <v>0</v>
      </c>
      <c r="J258" s="38">
        <f t="shared" si="118"/>
        <v>0</v>
      </c>
      <c r="K258" s="93">
        <f t="shared" si="119"/>
        <v>0</v>
      </c>
      <c r="L258" s="90" t="str">
        <f t="shared" si="120"/>
        <v/>
      </c>
    </row>
    <row r="259" spans="1:12" x14ac:dyDescent="0.15">
      <c r="A259" s="7"/>
      <c r="B259" s="136"/>
      <c r="C259" s="70"/>
      <c r="D259" s="27"/>
      <c r="E259" s="16"/>
      <c r="H259" s="16">
        <f t="shared" si="116"/>
        <v>0</v>
      </c>
      <c r="I259" s="38">
        <f t="shared" si="117"/>
        <v>0</v>
      </c>
      <c r="J259" s="38">
        <f t="shared" si="118"/>
        <v>0</v>
      </c>
      <c r="K259" s="93">
        <f t="shared" si="119"/>
        <v>0</v>
      </c>
      <c r="L259" s="90" t="str">
        <f t="shared" si="120"/>
        <v/>
      </c>
    </row>
    <row r="260" spans="1:12" x14ac:dyDescent="0.15">
      <c r="A260" s="7"/>
      <c r="B260" s="136"/>
      <c r="C260" s="64"/>
      <c r="D260" s="27">
        <f t="shared" ref="D260:D261" si="121">C260-B260</f>
        <v>0</v>
      </c>
      <c r="E260" s="23" t="str">
        <f t="shared" ref="E260:E261" si="122">IF(B260="","",IF(B260=0,"",(C260/B260)-1))</f>
        <v/>
      </c>
      <c r="F260" s="98" t="b">
        <f>IF(B260="",IF(Aloitus_Start!$D$1="Suomi","Tieto puuttuu: "&amp;B$3,IF(Aloitus_Start!$D$1="Svenska","Information saknas: "&amp;B$3)),"")</f>
        <v>0</v>
      </c>
      <c r="G260" s="98" t="b">
        <f>IF(C260="",IF(Aloitus_Start!$D$1="Suomi","Tieto puuttuu: "&amp;C$3,IF(Aloitus_Start!$D$1="Svenska","Information saknas: "&amp;C$3)),"")</f>
        <v>0</v>
      </c>
      <c r="H260" s="16">
        <f t="shared" si="116"/>
        <v>0</v>
      </c>
      <c r="I260" s="38">
        <f t="shared" si="117"/>
        <v>0</v>
      </c>
      <c r="J260" s="38">
        <f t="shared" si="118"/>
        <v>0</v>
      </c>
      <c r="K260" s="93">
        <f t="shared" si="119"/>
        <v>0</v>
      </c>
      <c r="L260" s="90" t="str">
        <f t="shared" si="120"/>
        <v/>
      </c>
    </row>
    <row r="261" spans="1:12" x14ac:dyDescent="0.15">
      <c r="A261" s="7"/>
      <c r="B261" s="136"/>
      <c r="C261" s="66"/>
      <c r="D261" s="27">
        <f t="shared" si="121"/>
        <v>0</v>
      </c>
      <c r="E261" s="23" t="str">
        <f t="shared" si="122"/>
        <v/>
      </c>
      <c r="F261" s="98" t="b">
        <f>IF(B261="",IF(Aloitus_Start!$D$1="Suomi","Tieto puuttuu: "&amp;B$3,IF(Aloitus_Start!$D$1="Svenska","Information saknas: "&amp;B$3)),"")</f>
        <v>0</v>
      </c>
      <c r="G261" s="98" t="b">
        <f>IF(C261="",IF(Aloitus_Start!$D$1="Suomi","Tieto puuttuu: "&amp;C$3,IF(Aloitus_Start!$D$1="Svenska","Information saknas: "&amp;C$3)),"")</f>
        <v>0</v>
      </c>
      <c r="H261" s="16">
        <f t="shared" si="116"/>
        <v>0</v>
      </c>
      <c r="I261" s="38">
        <f t="shared" si="117"/>
        <v>0</v>
      </c>
      <c r="J261" s="38">
        <f t="shared" si="118"/>
        <v>0</v>
      </c>
      <c r="K261" s="93">
        <f t="shared" si="119"/>
        <v>0</v>
      </c>
      <c r="L261" s="90" t="str">
        <f t="shared" si="120"/>
        <v/>
      </c>
    </row>
    <row r="262" spans="1:12" x14ac:dyDescent="0.15">
      <c r="A262" s="5"/>
      <c r="B262" s="57"/>
      <c r="C262" s="58"/>
      <c r="D262" s="22"/>
      <c r="E262" s="34"/>
      <c r="F262" s="126"/>
      <c r="G262" s="126"/>
      <c r="H262" s="16">
        <f t="shared" si="116"/>
        <v>0</v>
      </c>
      <c r="I262" s="38">
        <f t="shared" si="117"/>
        <v>0</v>
      </c>
      <c r="J262" s="38">
        <f t="shared" si="118"/>
        <v>0</v>
      </c>
      <c r="K262" s="93">
        <f t="shared" si="119"/>
        <v>0</v>
      </c>
      <c r="L262" s="90" t="str">
        <f t="shared" si="120"/>
        <v/>
      </c>
    </row>
    <row r="263" spans="1:12" x14ac:dyDescent="0.15">
      <c r="A263" s="7"/>
      <c r="B263" s="63"/>
      <c r="C263" s="64"/>
      <c r="D263" s="27">
        <f>C263-B263</f>
        <v>0</v>
      </c>
      <c r="E263" s="23" t="str">
        <f>IF(B263="","",IF(B263=0,"",(C263/B263)-1))</f>
        <v/>
      </c>
      <c r="F263" s="98" t="b">
        <f>IF(B263="",IF(Aloitus_Start!$D$1="Suomi","Tieto puuttuu: "&amp;B$3,IF(Aloitus_Start!$D$1="Svenska","Information saknas: "&amp;B$3)),"")</f>
        <v>0</v>
      </c>
      <c r="G263" s="98" t="b">
        <f>IF(C263="",IF(Aloitus_Start!$D$1="Suomi","Tieto puuttuu: "&amp;C$3,IF(Aloitus_Start!$D$1="Svenska","Information saknas: "&amp;C$3)),"")</f>
        <v>0</v>
      </c>
      <c r="H263" s="16">
        <f t="shared" si="116"/>
        <v>0</v>
      </c>
      <c r="I263" s="38">
        <f t="shared" si="117"/>
        <v>0</v>
      </c>
      <c r="J263" s="38">
        <f t="shared" si="118"/>
        <v>0</v>
      </c>
      <c r="K263" s="93">
        <f t="shared" si="119"/>
        <v>0</v>
      </c>
      <c r="L263" s="90" t="str">
        <f t="shared" si="120"/>
        <v/>
      </c>
    </row>
    <row r="264" spans="1:12" x14ac:dyDescent="0.15">
      <c r="A264" s="7"/>
      <c r="B264" s="63"/>
      <c r="C264" s="64"/>
      <c r="D264" s="27">
        <f>C264-B264</f>
        <v>0</v>
      </c>
      <c r="E264" s="23" t="str">
        <f>IF(B264="","",IF(B264=0,"",(C264/B264)-1))</f>
        <v/>
      </c>
      <c r="F264" s="98" t="b">
        <f>IF(B264="",IF(Aloitus_Start!$D$1="Suomi","Tieto puuttuu: "&amp;B$3,IF(Aloitus_Start!$D$1="Svenska","Information saknas: "&amp;B$3)),"")</f>
        <v>0</v>
      </c>
      <c r="G264" s="98" t="b">
        <f>IF(C264="",IF(Aloitus_Start!$D$1="Suomi","Tieto puuttuu: "&amp;C$3,IF(Aloitus_Start!$D$1="Svenska","Information saknas: "&amp;C$3)),"")</f>
        <v>0</v>
      </c>
      <c r="H264" s="16">
        <f t="shared" si="116"/>
        <v>0</v>
      </c>
      <c r="I264" s="38">
        <f t="shared" si="117"/>
        <v>0</v>
      </c>
      <c r="J264" s="38">
        <f t="shared" si="118"/>
        <v>0</v>
      </c>
      <c r="K264" s="93">
        <f t="shared" si="119"/>
        <v>0</v>
      </c>
      <c r="L264" s="90" t="str">
        <f t="shared" si="120"/>
        <v/>
      </c>
    </row>
    <row r="265" spans="1:12" x14ac:dyDescent="0.15">
      <c r="A265" s="7"/>
      <c r="B265" s="63"/>
      <c r="C265" s="64"/>
      <c r="D265" s="27">
        <f>C265-B265</f>
        <v>0</v>
      </c>
      <c r="E265" s="23" t="str">
        <f>IF(B265="","",IF(B265=0,"",(C265/B265)-1))</f>
        <v/>
      </c>
      <c r="F265" s="98" t="b">
        <f>IF(B265="",IF(Aloitus_Start!$D$1="Suomi","Tieto puuttuu: "&amp;B$3,IF(Aloitus_Start!$D$1="Svenska","Information saknas: "&amp;B$3)),"")</f>
        <v>0</v>
      </c>
      <c r="G265" s="98" t="b">
        <f>IF(C265="",IF(Aloitus_Start!$D$1="Suomi","Tieto puuttuu: "&amp;C$3,IF(Aloitus_Start!$D$1="Svenska","Information saknas: "&amp;C$3)),"")</f>
        <v>0</v>
      </c>
      <c r="H265" s="16">
        <f t="shared" si="116"/>
        <v>0</v>
      </c>
      <c r="I265" s="38">
        <f t="shared" si="117"/>
        <v>0</v>
      </c>
      <c r="J265" s="38">
        <f t="shared" si="118"/>
        <v>0</v>
      </c>
      <c r="K265" s="93">
        <f t="shared" si="119"/>
        <v>0</v>
      </c>
      <c r="L265" s="90" t="str">
        <f t="shared" si="120"/>
        <v/>
      </c>
    </row>
    <row r="266" spans="1:12" x14ac:dyDescent="0.15">
      <c r="A266" s="5"/>
      <c r="B266" s="57"/>
      <c r="C266" s="58"/>
      <c r="D266" s="22"/>
      <c r="E266" s="34"/>
      <c r="F266" s="126"/>
      <c r="G266" s="126"/>
      <c r="H266" s="16">
        <f t="shared" si="116"/>
        <v>0</v>
      </c>
      <c r="I266" s="38">
        <f t="shared" si="117"/>
        <v>0</v>
      </c>
      <c r="J266" s="38">
        <f t="shared" si="118"/>
        <v>0</v>
      </c>
      <c r="K266" s="93">
        <f t="shared" si="119"/>
        <v>0</v>
      </c>
      <c r="L266" s="90" t="str">
        <f t="shared" si="120"/>
        <v/>
      </c>
    </row>
    <row r="267" spans="1:12" x14ac:dyDescent="0.15">
      <c r="A267" s="7"/>
      <c r="B267" s="63"/>
      <c r="C267" s="64"/>
      <c r="D267" s="27">
        <f>C267-B267</f>
        <v>0</v>
      </c>
      <c r="E267" s="23" t="str">
        <f>IF(B267="","",IF(B267=0,"",(C267/B267)-1))</f>
        <v/>
      </c>
      <c r="F267" s="98" t="b">
        <f>IF(B267="",IF(Aloitus_Start!$D$1="Suomi","Tieto puuttuu: "&amp;B$3,IF(Aloitus_Start!$D$1="Svenska","Information saknas: "&amp;B$3)),"")</f>
        <v>0</v>
      </c>
      <c r="G267" s="98" t="b">
        <f>IF(C267="",IF(Aloitus_Start!$D$1="Suomi","Tieto puuttuu: "&amp;C$3,IF(Aloitus_Start!$D$1="Svenska","Information saknas: "&amp;C$3)),"")</f>
        <v>0</v>
      </c>
      <c r="H267" s="16">
        <f t="shared" si="116"/>
        <v>0</v>
      </c>
      <c r="I267" s="38">
        <f t="shared" si="117"/>
        <v>0</v>
      </c>
      <c r="J267" s="38">
        <f t="shared" si="118"/>
        <v>0</v>
      </c>
      <c r="K267" s="93">
        <f t="shared" si="119"/>
        <v>0</v>
      </c>
      <c r="L267" s="90" t="str">
        <f t="shared" si="120"/>
        <v/>
      </c>
    </row>
    <row r="268" spans="1:12" x14ac:dyDescent="0.15">
      <c r="A268" s="7"/>
      <c r="B268" s="63"/>
      <c r="C268" s="64"/>
      <c r="D268" s="27">
        <f>C268-B268</f>
        <v>0</v>
      </c>
      <c r="E268" s="23" t="str">
        <f>IF(B268="","",IF(B268=0,"",(C268/B268)-1))</f>
        <v/>
      </c>
      <c r="F268" s="98" t="b">
        <f>IF(B268="",IF(Aloitus_Start!$D$1="Suomi","Tieto puuttuu: "&amp;B$3,IF(Aloitus_Start!$D$1="Svenska","Information saknas: "&amp;B$3)),"")</f>
        <v>0</v>
      </c>
      <c r="G268" s="98" t="b">
        <f>IF(C268="",IF(Aloitus_Start!$D$1="Suomi","Tieto puuttuu: "&amp;C$3,IF(Aloitus_Start!$D$1="Svenska","Information saknas: "&amp;C$3)),"")</f>
        <v>0</v>
      </c>
      <c r="H268" s="16">
        <f t="shared" si="116"/>
        <v>0</v>
      </c>
      <c r="I268" s="38">
        <f t="shared" si="117"/>
        <v>0</v>
      </c>
      <c r="J268" s="38">
        <f t="shared" si="118"/>
        <v>0</v>
      </c>
      <c r="K268" s="93">
        <f t="shared" si="119"/>
        <v>0</v>
      </c>
      <c r="L268" s="90" t="str">
        <f t="shared" si="120"/>
        <v/>
      </c>
    </row>
    <row r="269" spans="1:12" x14ac:dyDescent="0.15">
      <c r="A269" s="7"/>
      <c r="B269" s="63"/>
      <c r="C269" s="64"/>
      <c r="D269" s="27">
        <f>C269-B269</f>
        <v>0</v>
      </c>
      <c r="E269" s="23" t="str">
        <f>IF(B269="","",IF(B269=0,"",(C269/B269)-1))</f>
        <v/>
      </c>
      <c r="F269" s="98" t="b">
        <f>IF(B269="",IF(Aloitus_Start!$D$1="Suomi","Tieto puuttuu: "&amp;B$3,IF(Aloitus_Start!$D$1="Svenska","Information saknas: "&amp;B$3)),"")</f>
        <v>0</v>
      </c>
      <c r="G269" s="98" t="b">
        <f>IF(C269="",IF(Aloitus_Start!$D$1="Suomi","Tieto puuttuu: "&amp;C$3,IF(Aloitus_Start!$D$1="Svenska","Information saknas: "&amp;C$3)),"")</f>
        <v>0</v>
      </c>
      <c r="H269" s="16">
        <f t="shared" si="116"/>
        <v>0</v>
      </c>
      <c r="I269" s="38">
        <f t="shared" si="117"/>
        <v>0</v>
      </c>
      <c r="J269" s="38">
        <f t="shared" si="118"/>
        <v>0</v>
      </c>
      <c r="K269" s="93">
        <f t="shared" si="119"/>
        <v>0</v>
      </c>
      <c r="L269" s="90" t="str">
        <f t="shared" si="120"/>
        <v/>
      </c>
    </row>
    <row r="270" spans="1:12" x14ac:dyDescent="0.15">
      <c r="A270" s="8"/>
      <c r="B270" s="75"/>
      <c r="C270" s="76"/>
      <c r="D270" s="45"/>
      <c r="E270" s="46"/>
      <c r="F270" s="128"/>
      <c r="G270" s="128"/>
      <c r="H270" s="16">
        <f t="shared" si="116"/>
        <v>0</v>
      </c>
      <c r="I270" s="38">
        <f t="shared" si="117"/>
        <v>0</v>
      </c>
      <c r="J270" s="38">
        <f t="shared" si="118"/>
        <v>0</v>
      </c>
      <c r="K270" s="93">
        <f t="shared" si="119"/>
        <v>0</v>
      </c>
      <c r="L270" s="90" t="str">
        <f t="shared" si="120"/>
        <v/>
      </c>
    </row>
    <row r="271" spans="1:12" x14ac:dyDescent="0.15">
      <c r="A271" s="3"/>
      <c r="B271" s="101"/>
      <c r="C271" s="102"/>
      <c r="D271" s="43"/>
      <c r="E271" s="44"/>
      <c r="F271" s="124"/>
      <c r="G271" s="124"/>
      <c r="H271" s="16">
        <f t="shared" si="116"/>
        <v>0</v>
      </c>
      <c r="I271" s="38">
        <f t="shared" si="117"/>
        <v>0</v>
      </c>
      <c r="J271" s="38">
        <f t="shared" si="118"/>
        <v>0</v>
      </c>
      <c r="K271" s="93">
        <f t="shared" si="119"/>
        <v>0</v>
      </c>
      <c r="L271" s="90" t="str">
        <f t="shared" si="120"/>
        <v/>
      </c>
    </row>
    <row r="272" spans="1:12" x14ac:dyDescent="0.15">
      <c r="A272" s="4"/>
      <c r="B272" s="61"/>
      <c r="C272" s="62"/>
      <c r="D272" s="26">
        <f>C272-B272</f>
        <v>0</v>
      </c>
      <c r="E272" s="23" t="str">
        <f t="shared" ref="E272:E273" si="123">IF(B272="","",IF(B272=0,"",(C272/B272)-1))</f>
        <v/>
      </c>
      <c r="F272" s="125" t="b">
        <f>IF(B272="",IF(Aloitus_Start!$D$1="Suomi","Tieto puuttuu: "&amp;B$3,IF(Aloitus_Start!$D$1="Svenska","Information saknas: "&amp;B$3)),"")</f>
        <v>0</v>
      </c>
      <c r="G272" s="125" t="b">
        <f>IF(C272="",IF(Aloitus_Start!$D$1="Suomi","Tieto puuttuu: "&amp;C$3,IF(Aloitus_Start!$D$1="Svenska","Information saknas: "&amp;C$3)),"")</f>
        <v>0</v>
      </c>
      <c r="H272" s="16">
        <f t="shared" si="116"/>
        <v>0</v>
      </c>
      <c r="I272" s="38">
        <f t="shared" si="117"/>
        <v>0</v>
      </c>
      <c r="J272" s="38">
        <f t="shared" si="118"/>
        <v>0</v>
      </c>
      <c r="K272" s="93">
        <f t="shared" si="119"/>
        <v>0</v>
      </c>
      <c r="L272" s="90" t="str">
        <f t="shared" si="120"/>
        <v/>
      </c>
    </row>
    <row r="273" spans="1:12" x14ac:dyDescent="0.15">
      <c r="A273" s="7"/>
      <c r="B273" s="63"/>
      <c r="C273" s="64"/>
      <c r="D273" s="27">
        <f t="shared" ref="D273" si="124">C273-B273</f>
        <v>0</v>
      </c>
      <c r="E273" s="23" t="str">
        <f t="shared" si="123"/>
        <v/>
      </c>
      <c r="F273" s="98" t="b">
        <f>IF(B273="",IF(Aloitus_Start!$D$1="Suomi","Tieto puuttuu: "&amp;B$3,IF(Aloitus_Start!$D$1="Svenska","Information saknas: "&amp;B$3)),"")</f>
        <v>0</v>
      </c>
      <c r="G273" s="98" t="b">
        <f>IF(C273="",IF(Aloitus_Start!$D$1="Suomi","Tieto puuttuu: "&amp;C$3,IF(Aloitus_Start!$D$1="Svenska","Information saknas: "&amp;C$3)),"")</f>
        <v>0</v>
      </c>
      <c r="H273" s="16">
        <f t="shared" si="116"/>
        <v>0</v>
      </c>
      <c r="I273" s="38">
        <f t="shared" si="117"/>
        <v>0</v>
      </c>
      <c r="J273" s="38">
        <f t="shared" si="118"/>
        <v>0</v>
      </c>
      <c r="K273" s="93">
        <f t="shared" si="119"/>
        <v>0</v>
      </c>
      <c r="L273" s="90" t="str">
        <f t="shared" si="120"/>
        <v/>
      </c>
    </row>
    <row r="274" spans="1:12" x14ac:dyDescent="0.15">
      <c r="A274" s="7"/>
      <c r="B274" s="63"/>
      <c r="C274" s="64"/>
      <c r="D274" s="27">
        <f t="shared" ref="D274:D278" si="125">C274-B274</f>
        <v>0</v>
      </c>
      <c r="E274" s="23" t="str">
        <f t="shared" ref="E274:E278" si="126">IF(B274="","",IF(B274=0,"",(C274/B274)-1))</f>
        <v/>
      </c>
      <c r="F274" s="98" t="b">
        <f>IF(B274="",IF(Aloitus_Start!$D$1="Suomi","Tieto puuttuu: "&amp;B$3,IF(Aloitus_Start!$D$1="Svenska","Information saknas: "&amp;B$3)),"")</f>
        <v>0</v>
      </c>
      <c r="G274" s="98" t="b">
        <f>IF(C274="",IF(Aloitus_Start!$D$1="Suomi","Tieto puuttuu: "&amp;C$3,IF(Aloitus_Start!$D$1="Svenska","Information saknas: "&amp;C$3)),"")</f>
        <v>0</v>
      </c>
      <c r="H274" s="16">
        <f t="shared" si="116"/>
        <v>0</v>
      </c>
      <c r="I274" s="38">
        <f t="shared" si="117"/>
        <v>0</v>
      </c>
      <c r="J274" s="38">
        <f t="shared" si="118"/>
        <v>0</v>
      </c>
      <c r="K274" s="93">
        <f t="shared" si="119"/>
        <v>0</v>
      </c>
      <c r="L274" s="90" t="str">
        <f t="shared" si="120"/>
        <v/>
      </c>
    </row>
    <row r="275" spans="1:12" x14ac:dyDescent="0.15">
      <c r="A275" s="7"/>
      <c r="B275" s="63"/>
      <c r="C275" s="64"/>
      <c r="D275" s="27">
        <f t="shared" si="125"/>
        <v>0</v>
      </c>
      <c r="E275" s="23" t="str">
        <f t="shared" si="126"/>
        <v/>
      </c>
      <c r="F275" s="98" t="b">
        <f>IF(B275="",IF(Aloitus_Start!$D$1="Suomi","Tieto puuttuu: "&amp;B$3,IF(Aloitus_Start!$D$1="Svenska","Information saknas: "&amp;B$3)),"")</f>
        <v>0</v>
      </c>
      <c r="G275" s="98" t="b">
        <f>IF(C275="",IF(Aloitus_Start!$D$1="Suomi","Tieto puuttuu: "&amp;C$3,IF(Aloitus_Start!$D$1="Svenska","Information saknas: "&amp;C$3)),"")</f>
        <v>0</v>
      </c>
      <c r="H275" s="16">
        <f t="shared" si="116"/>
        <v>0</v>
      </c>
      <c r="I275" s="38">
        <f t="shared" si="117"/>
        <v>0</v>
      </c>
      <c r="J275" s="38">
        <f t="shared" si="118"/>
        <v>0</v>
      </c>
      <c r="K275" s="93">
        <f t="shared" si="119"/>
        <v>0</v>
      </c>
      <c r="L275" s="90" t="str">
        <f t="shared" si="120"/>
        <v/>
      </c>
    </row>
    <row r="276" spans="1:12" x14ac:dyDescent="0.15">
      <c r="A276" s="7"/>
      <c r="B276" s="63"/>
      <c r="C276" s="64"/>
      <c r="D276" s="27">
        <f t="shared" si="125"/>
        <v>0</v>
      </c>
      <c r="E276" s="23" t="str">
        <f t="shared" si="126"/>
        <v/>
      </c>
      <c r="F276" s="98" t="b">
        <f>IF(B276="",IF(Aloitus_Start!$D$1="Suomi","Tieto puuttuu: "&amp;B$3,IF(Aloitus_Start!$D$1="Svenska","Information saknas: "&amp;B$3)),"")</f>
        <v>0</v>
      </c>
      <c r="G276" s="98" t="b">
        <f>IF(C276="",IF(Aloitus_Start!$D$1="Suomi","Tieto puuttuu: "&amp;C$3,IF(Aloitus_Start!$D$1="Svenska","Information saknas: "&amp;C$3)),"")</f>
        <v>0</v>
      </c>
      <c r="H276" s="16">
        <f t="shared" ref="H276:H307" si="127">A304</f>
        <v>0</v>
      </c>
      <c r="I276" s="38">
        <f t="shared" ref="I276:I307" si="128">B304</f>
        <v>0</v>
      </c>
      <c r="J276" s="38">
        <f t="shared" ref="J276:J307" si="129">C304</f>
        <v>0</v>
      </c>
      <c r="K276" s="93">
        <f t="shared" si="119"/>
        <v>0</v>
      </c>
      <c r="L276" s="90" t="str">
        <f t="shared" si="120"/>
        <v/>
      </c>
    </row>
    <row r="277" spans="1:12" x14ac:dyDescent="0.15">
      <c r="A277" s="7"/>
      <c r="B277" s="63"/>
      <c r="C277" s="64"/>
      <c r="D277" s="27">
        <f t="shared" si="125"/>
        <v>0</v>
      </c>
      <c r="E277" s="23" t="str">
        <f t="shared" si="126"/>
        <v/>
      </c>
      <c r="F277" s="98" t="b">
        <f>IF(B277="",IF(Aloitus_Start!$D$1="Suomi","Tieto puuttuu: "&amp;B$3,IF(Aloitus_Start!$D$1="Svenska","Information saknas: "&amp;B$3)),"")</f>
        <v>0</v>
      </c>
      <c r="G277" s="98" t="b">
        <f>IF(C277="",IF(Aloitus_Start!$D$1="Suomi","Tieto puuttuu: "&amp;C$3,IF(Aloitus_Start!$D$1="Svenska","Information saknas: "&amp;C$3)),"")</f>
        <v>0</v>
      </c>
      <c r="H277" s="16">
        <f t="shared" si="127"/>
        <v>0</v>
      </c>
      <c r="I277" s="38">
        <f t="shared" si="128"/>
        <v>0</v>
      </c>
      <c r="J277" s="38">
        <f t="shared" si="129"/>
        <v>0</v>
      </c>
      <c r="K277" s="93">
        <f t="shared" si="119"/>
        <v>0</v>
      </c>
      <c r="L277" s="90" t="str">
        <f t="shared" si="120"/>
        <v/>
      </c>
    </row>
    <row r="278" spans="1:12" x14ac:dyDescent="0.15">
      <c r="A278" s="7"/>
      <c r="B278" s="63"/>
      <c r="C278" s="64"/>
      <c r="D278" s="27">
        <f t="shared" si="125"/>
        <v>0</v>
      </c>
      <c r="E278" s="23" t="str">
        <f t="shared" si="126"/>
        <v/>
      </c>
      <c r="F278" s="98" t="b">
        <f>IF(B278="",IF(Aloitus_Start!$D$1="Suomi","Tieto puuttuu: "&amp;B$3,IF(Aloitus_Start!$D$1="Svenska","Information saknas: "&amp;B$3)),"")</f>
        <v>0</v>
      </c>
      <c r="G278" s="98" t="b">
        <f>IF(C278="",IF(Aloitus_Start!$D$1="Suomi","Tieto puuttuu: "&amp;C$3,IF(Aloitus_Start!$D$1="Svenska","Information saknas: "&amp;C$3)),"")</f>
        <v>0</v>
      </c>
      <c r="H278" s="16">
        <f t="shared" si="127"/>
        <v>0</v>
      </c>
      <c r="I278" s="38">
        <f t="shared" si="128"/>
        <v>0</v>
      </c>
      <c r="J278" s="38">
        <f t="shared" si="129"/>
        <v>0</v>
      </c>
      <c r="K278" s="93">
        <f t="shared" si="119"/>
        <v>0</v>
      </c>
      <c r="L278" s="90" t="str">
        <f t="shared" si="120"/>
        <v/>
      </c>
    </row>
    <row r="279" spans="1:12" x14ac:dyDescent="0.15">
      <c r="A279" s="7"/>
      <c r="B279" s="63"/>
      <c r="C279" s="64"/>
      <c r="D279" s="27">
        <f t="shared" ref="D279" si="130">C279-B279</f>
        <v>0</v>
      </c>
      <c r="E279" s="23" t="str">
        <f t="shared" ref="E279" si="131">IF(B279="","",IF(B279=0,"",(C279/B279)-1))</f>
        <v/>
      </c>
      <c r="F279" s="98" t="b">
        <f>IF(B279="",IF(Aloitus_Start!$D$1="Suomi","Tieto puuttuu: "&amp;B$3,IF(Aloitus_Start!$D$1="Svenska","Information saknas: "&amp;B$3)),"")</f>
        <v>0</v>
      </c>
      <c r="G279" s="98" t="b">
        <f>IF(C279="",IF(Aloitus_Start!$D$1="Suomi","Tieto puuttuu: "&amp;C$3,IF(Aloitus_Start!$D$1="Svenska","Information saknas: "&amp;C$3)),"")</f>
        <v>0</v>
      </c>
      <c r="H279" s="16">
        <f t="shared" si="127"/>
        <v>0</v>
      </c>
      <c r="I279" s="38">
        <f t="shared" si="128"/>
        <v>0</v>
      </c>
      <c r="J279" s="38">
        <f t="shared" si="129"/>
        <v>0</v>
      </c>
      <c r="K279" s="93">
        <f t="shared" si="119"/>
        <v>0</v>
      </c>
      <c r="L279" s="90" t="str">
        <f t="shared" si="120"/>
        <v/>
      </c>
    </row>
    <row r="280" spans="1:12" x14ac:dyDescent="0.15">
      <c r="A280" s="7"/>
      <c r="B280" s="63"/>
      <c r="C280" s="64"/>
      <c r="D280" s="27">
        <f t="shared" ref="D280:D308" si="132">C280-B280</f>
        <v>0</v>
      </c>
      <c r="E280" s="23" t="str">
        <f t="shared" ref="E280:E308" si="133">IF(B280="","",IF(B280=0,"",(C280/B280)-1))</f>
        <v/>
      </c>
      <c r="F280" s="98" t="b">
        <f>IF(B280="",IF(Aloitus_Start!$D$1="Suomi","Tieto puuttuu: "&amp;B$3,IF(Aloitus_Start!$D$1="Svenska","Information saknas: "&amp;B$3)),"")</f>
        <v>0</v>
      </c>
      <c r="G280" s="98" t="b">
        <f>IF(C280="",IF(Aloitus_Start!$D$1="Suomi","Tieto puuttuu: "&amp;C$3,IF(Aloitus_Start!$D$1="Svenska","Information saknas: "&amp;C$3)),"")</f>
        <v>0</v>
      </c>
      <c r="H280" s="16">
        <f t="shared" si="127"/>
        <v>0</v>
      </c>
      <c r="I280" s="38">
        <f t="shared" si="128"/>
        <v>0</v>
      </c>
      <c r="J280" s="38">
        <f t="shared" si="129"/>
        <v>0</v>
      </c>
      <c r="K280" s="93">
        <f t="shared" si="119"/>
        <v>0</v>
      </c>
      <c r="L280" s="90" t="str">
        <f t="shared" si="120"/>
        <v/>
      </c>
    </row>
    <row r="281" spans="1:12" x14ac:dyDescent="0.15">
      <c r="A281" s="7"/>
      <c r="B281" s="63"/>
      <c r="C281" s="64"/>
      <c r="D281" s="27">
        <f t="shared" si="132"/>
        <v>0</v>
      </c>
      <c r="E281" s="23" t="str">
        <f t="shared" si="133"/>
        <v/>
      </c>
      <c r="F281" s="98" t="b">
        <f>IF(B281="",IF(Aloitus_Start!$D$1="Suomi","Tieto puuttuu: "&amp;B$3,IF(Aloitus_Start!$D$1="Svenska","Information saknas: "&amp;B$3)),"")</f>
        <v>0</v>
      </c>
      <c r="G281" s="98" t="b">
        <f>IF(C281="",IF(Aloitus_Start!$D$1="Suomi","Tieto puuttuu: "&amp;C$3,IF(Aloitus_Start!$D$1="Svenska","Information saknas: "&amp;C$3)),"")</f>
        <v>0</v>
      </c>
      <c r="H281" s="16">
        <f t="shared" si="127"/>
        <v>0</v>
      </c>
      <c r="I281" s="38">
        <f t="shared" si="128"/>
        <v>0</v>
      </c>
      <c r="J281" s="38">
        <f t="shared" si="129"/>
        <v>0</v>
      </c>
      <c r="K281" s="93">
        <f t="shared" si="119"/>
        <v>0</v>
      </c>
      <c r="L281" s="90" t="str">
        <f t="shared" si="120"/>
        <v/>
      </c>
    </row>
    <row r="282" spans="1:12" x14ac:dyDescent="0.15">
      <c r="A282" s="7"/>
      <c r="B282" s="63"/>
      <c r="C282" s="64"/>
      <c r="D282" s="27">
        <f t="shared" si="132"/>
        <v>0</v>
      </c>
      <c r="E282" s="23" t="str">
        <f t="shared" si="133"/>
        <v/>
      </c>
      <c r="F282" s="98" t="b">
        <f>IF(B282="",IF(Aloitus_Start!$D$1="Suomi","Tieto puuttuu: "&amp;B$3,IF(Aloitus_Start!$D$1="Svenska","Information saknas: "&amp;B$3)),"")</f>
        <v>0</v>
      </c>
      <c r="G282" s="98" t="b">
        <f>IF(C282="",IF(Aloitus_Start!$D$1="Suomi","Tieto puuttuu: "&amp;C$3,IF(Aloitus_Start!$D$1="Svenska","Information saknas: "&amp;C$3)),"")</f>
        <v>0</v>
      </c>
      <c r="H282" s="16">
        <f t="shared" si="127"/>
        <v>0</v>
      </c>
      <c r="I282" s="38">
        <f t="shared" si="128"/>
        <v>0</v>
      </c>
      <c r="J282" s="38">
        <f t="shared" si="129"/>
        <v>0</v>
      </c>
      <c r="K282" s="93">
        <f t="shared" si="119"/>
        <v>0</v>
      </c>
      <c r="L282" s="90" t="str">
        <f t="shared" si="120"/>
        <v/>
      </c>
    </row>
    <row r="283" spans="1:12" x14ac:dyDescent="0.15">
      <c r="A283" s="7"/>
      <c r="B283" s="63"/>
      <c r="C283" s="64"/>
      <c r="D283" s="27">
        <f t="shared" si="132"/>
        <v>0</v>
      </c>
      <c r="E283" s="23" t="str">
        <f t="shared" si="133"/>
        <v/>
      </c>
      <c r="F283" s="98" t="b">
        <f>IF(B283="",IF(Aloitus_Start!$D$1="Suomi","Tieto puuttuu: "&amp;B$3,IF(Aloitus_Start!$D$1="Svenska","Information saknas: "&amp;B$3)),"")</f>
        <v>0</v>
      </c>
      <c r="G283" s="98" t="b">
        <f>IF(C283="",IF(Aloitus_Start!$D$1="Suomi","Tieto puuttuu: "&amp;C$3,IF(Aloitus_Start!$D$1="Svenska","Information saknas: "&amp;C$3)),"")</f>
        <v>0</v>
      </c>
      <c r="H283" s="16">
        <f t="shared" si="127"/>
        <v>0</v>
      </c>
      <c r="I283" s="38">
        <f t="shared" si="128"/>
        <v>0</v>
      </c>
      <c r="J283" s="38">
        <f t="shared" si="129"/>
        <v>0</v>
      </c>
      <c r="K283" s="93">
        <f t="shared" si="119"/>
        <v>0</v>
      </c>
      <c r="L283" s="90" t="str">
        <f t="shared" si="120"/>
        <v/>
      </c>
    </row>
    <row r="284" spans="1:12" x14ac:dyDescent="0.15">
      <c r="A284" s="7"/>
      <c r="B284" s="63"/>
      <c r="C284" s="64"/>
      <c r="D284" s="27">
        <f t="shared" si="132"/>
        <v>0</v>
      </c>
      <c r="E284" s="23" t="str">
        <f t="shared" si="133"/>
        <v/>
      </c>
      <c r="F284" s="98" t="b">
        <f>IF(B284="",IF(Aloitus_Start!$D$1="Suomi","Tieto puuttuu: "&amp;B$3,IF(Aloitus_Start!$D$1="Svenska","Information saknas: "&amp;B$3)),"")</f>
        <v>0</v>
      </c>
      <c r="G284" s="98" t="b">
        <f>IF(C284="",IF(Aloitus_Start!$D$1="Suomi","Tieto puuttuu: "&amp;C$3,IF(Aloitus_Start!$D$1="Svenska","Information saknas: "&amp;C$3)),"")</f>
        <v>0</v>
      </c>
      <c r="H284" s="16">
        <f t="shared" si="127"/>
        <v>0</v>
      </c>
      <c r="I284" s="38">
        <f t="shared" si="128"/>
        <v>0</v>
      </c>
      <c r="J284" s="38">
        <f t="shared" si="129"/>
        <v>0</v>
      </c>
      <c r="K284" s="93">
        <f t="shared" si="119"/>
        <v>0</v>
      </c>
      <c r="L284" s="90" t="str">
        <f t="shared" si="120"/>
        <v/>
      </c>
    </row>
    <row r="285" spans="1:12" x14ac:dyDescent="0.15">
      <c r="A285" s="7"/>
      <c r="B285" s="63"/>
      <c r="C285" s="64"/>
      <c r="D285" s="27">
        <f t="shared" si="132"/>
        <v>0</v>
      </c>
      <c r="E285" s="23" t="str">
        <f t="shared" si="133"/>
        <v/>
      </c>
      <c r="F285" s="98" t="b">
        <f>IF(B285="",IF(Aloitus_Start!$D$1="Suomi","Tieto puuttuu: "&amp;B$3,IF(Aloitus_Start!$D$1="Svenska","Information saknas: "&amp;B$3)),"")</f>
        <v>0</v>
      </c>
      <c r="G285" s="98" t="b">
        <f>IF(C285="",IF(Aloitus_Start!$D$1="Suomi","Tieto puuttuu: "&amp;C$3,IF(Aloitus_Start!$D$1="Svenska","Information saknas: "&amp;C$3)),"")</f>
        <v>0</v>
      </c>
      <c r="H285" s="16">
        <f t="shared" si="127"/>
        <v>0</v>
      </c>
      <c r="I285" s="38">
        <f t="shared" si="128"/>
        <v>0</v>
      </c>
      <c r="J285" s="38">
        <f t="shared" si="129"/>
        <v>0</v>
      </c>
      <c r="K285" s="93">
        <f t="shared" si="119"/>
        <v>0</v>
      </c>
      <c r="L285" s="90" t="str">
        <f t="shared" si="120"/>
        <v/>
      </c>
    </row>
    <row r="286" spans="1:12" x14ac:dyDescent="0.15">
      <c r="A286" s="7"/>
      <c r="B286" s="63"/>
      <c r="C286" s="64"/>
      <c r="D286" s="27">
        <f t="shared" si="132"/>
        <v>0</v>
      </c>
      <c r="E286" s="23" t="str">
        <f t="shared" si="133"/>
        <v/>
      </c>
      <c r="F286" s="98" t="b">
        <f>IF(B286="",IF(Aloitus_Start!$D$1="Suomi","Tieto puuttuu: "&amp;B$3,IF(Aloitus_Start!$D$1="Svenska","Information saknas: "&amp;B$3)),"")</f>
        <v>0</v>
      </c>
      <c r="G286" s="98" t="b">
        <f>IF(C286="",IF(Aloitus_Start!$D$1="Suomi","Tieto puuttuu: "&amp;C$3,IF(Aloitus_Start!$D$1="Svenska","Information saknas: "&amp;C$3)),"")</f>
        <v>0</v>
      </c>
      <c r="H286" s="16">
        <f t="shared" si="127"/>
        <v>0</v>
      </c>
      <c r="I286" s="38">
        <f t="shared" si="128"/>
        <v>0</v>
      </c>
      <c r="J286" s="38">
        <f t="shared" si="129"/>
        <v>0</v>
      </c>
      <c r="K286" s="93">
        <f t="shared" si="119"/>
        <v>0</v>
      </c>
      <c r="L286" s="90" t="str">
        <f t="shared" si="120"/>
        <v/>
      </c>
    </row>
    <row r="287" spans="1:12" x14ac:dyDescent="0.15">
      <c r="A287" s="7"/>
      <c r="B287" s="63"/>
      <c r="C287" s="64"/>
      <c r="D287" s="27">
        <f t="shared" si="132"/>
        <v>0</v>
      </c>
      <c r="E287" s="23" t="str">
        <f t="shared" si="133"/>
        <v/>
      </c>
      <c r="F287" s="98" t="b">
        <f>IF(B287="",IF(Aloitus_Start!$D$1="Suomi","Tieto puuttuu: "&amp;B$3,IF(Aloitus_Start!$D$1="Svenska","Information saknas: "&amp;B$3)),"")</f>
        <v>0</v>
      </c>
      <c r="G287" s="98" t="b">
        <f>IF(C287="",IF(Aloitus_Start!$D$1="Suomi","Tieto puuttuu: "&amp;C$3,IF(Aloitus_Start!$D$1="Svenska","Information saknas: "&amp;C$3)),"")</f>
        <v>0</v>
      </c>
      <c r="H287" s="16">
        <f t="shared" si="127"/>
        <v>0</v>
      </c>
      <c r="I287" s="38">
        <f t="shared" si="128"/>
        <v>0</v>
      </c>
      <c r="J287" s="38">
        <f t="shared" si="129"/>
        <v>0</v>
      </c>
      <c r="K287" s="93">
        <f t="shared" si="119"/>
        <v>0</v>
      </c>
      <c r="L287" s="90" t="str">
        <f t="shared" si="120"/>
        <v/>
      </c>
    </row>
    <row r="288" spans="1:12" x14ac:dyDescent="0.15">
      <c r="A288" s="7"/>
      <c r="B288" s="63"/>
      <c r="C288" s="64"/>
      <c r="D288" s="27">
        <f t="shared" si="132"/>
        <v>0</v>
      </c>
      <c r="E288" s="23" t="str">
        <f t="shared" si="133"/>
        <v/>
      </c>
      <c r="F288" s="98" t="b">
        <f>IF(B288="",IF(Aloitus_Start!$D$1="Suomi","Tieto puuttuu: "&amp;B$3,IF(Aloitus_Start!$D$1="Svenska","Information saknas: "&amp;B$3)),"")</f>
        <v>0</v>
      </c>
      <c r="G288" s="98" t="b">
        <f>IF(C288="",IF(Aloitus_Start!$D$1="Suomi","Tieto puuttuu: "&amp;C$3,IF(Aloitus_Start!$D$1="Svenska","Information saknas: "&amp;C$3)),"")</f>
        <v>0</v>
      </c>
      <c r="H288" s="16">
        <f t="shared" si="127"/>
        <v>0</v>
      </c>
      <c r="I288" s="38">
        <f t="shared" si="128"/>
        <v>0</v>
      </c>
      <c r="J288" s="38">
        <f t="shared" si="129"/>
        <v>0</v>
      </c>
      <c r="K288" s="93">
        <f t="shared" si="119"/>
        <v>0</v>
      </c>
      <c r="L288" s="90" t="str">
        <f t="shared" si="120"/>
        <v/>
      </c>
    </row>
    <row r="289" spans="1:12" x14ac:dyDescent="0.15">
      <c r="A289" s="7"/>
      <c r="B289" s="63"/>
      <c r="C289" s="64"/>
      <c r="D289" s="27">
        <f t="shared" si="132"/>
        <v>0</v>
      </c>
      <c r="E289" s="23" t="str">
        <f t="shared" si="133"/>
        <v/>
      </c>
      <c r="F289" s="98" t="b">
        <f>IF(B289="",IF(Aloitus_Start!$D$1="Suomi","Tieto puuttuu: "&amp;B$3,IF(Aloitus_Start!$D$1="Svenska","Information saknas: "&amp;B$3)),"")</f>
        <v>0</v>
      </c>
      <c r="G289" s="98" t="b">
        <f>IF(C289="",IF(Aloitus_Start!$D$1="Suomi","Tieto puuttuu: "&amp;C$3,IF(Aloitus_Start!$D$1="Svenska","Information saknas: "&amp;C$3)),"")</f>
        <v>0</v>
      </c>
      <c r="H289" s="16">
        <f t="shared" si="127"/>
        <v>0</v>
      </c>
      <c r="I289" s="38">
        <f t="shared" si="128"/>
        <v>0</v>
      </c>
      <c r="J289" s="38">
        <f t="shared" si="129"/>
        <v>0</v>
      </c>
      <c r="K289" s="93">
        <f t="shared" si="119"/>
        <v>0</v>
      </c>
      <c r="L289" s="90" t="str">
        <f t="shared" si="120"/>
        <v/>
      </c>
    </row>
    <row r="290" spans="1:12" x14ac:dyDescent="0.15">
      <c r="A290" s="7"/>
      <c r="B290" s="63"/>
      <c r="C290" s="64"/>
      <c r="D290" s="27">
        <f t="shared" si="132"/>
        <v>0</v>
      </c>
      <c r="E290" s="23" t="str">
        <f t="shared" si="133"/>
        <v/>
      </c>
      <c r="F290" s="98" t="b">
        <f>IF(B290="",IF(Aloitus_Start!$D$1="Suomi","Tieto puuttuu: "&amp;B$3,IF(Aloitus_Start!$D$1="Svenska","Information saknas: "&amp;B$3)),"")</f>
        <v>0</v>
      </c>
      <c r="G290" s="98" t="b">
        <f>IF(C290="",IF(Aloitus_Start!$D$1="Suomi","Tieto puuttuu: "&amp;C$3,IF(Aloitus_Start!$D$1="Svenska","Information saknas: "&amp;C$3)),"")</f>
        <v>0</v>
      </c>
      <c r="H290" s="16">
        <f t="shared" si="127"/>
        <v>0</v>
      </c>
      <c r="I290" s="38">
        <f t="shared" si="128"/>
        <v>0</v>
      </c>
      <c r="J290" s="38">
        <f t="shared" si="129"/>
        <v>0</v>
      </c>
      <c r="K290" s="93">
        <f t="shared" si="119"/>
        <v>0</v>
      </c>
      <c r="L290" s="90" t="str">
        <f t="shared" si="120"/>
        <v/>
      </c>
    </row>
    <row r="291" spans="1:12" x14ac:dyDescent="0.15">
      <c r="A291" s="7"/>
      <c r="B291" s="63"/>
      <c r="C291" s="64"/>
      <c r="D291" s="27">
        <f t="shared" si="132"/>
        <v>0</v>
      </c>
      <c r="E291" s="23" t="str">
        <f t="shared" si="133"/>
        <v/>
      </c>
      <c r="F291" s="98" t="b">
        <f>IF(B291="",IF(Aloitus_Start!$D$1="Suomi","Tieto puuttuu: "&amp;B$3,IF(Aloitus_Start!$D$1="Svenska","Information saknas: "&amp;B$3)),"")</f>
        <v>0</v>
      </c>
      <c r="G291" s="98" t="b">
        <f>IF(C291="",IF(Aloitus_Start!$D$1="Suomi","Tieto puuttuu: "&amp;C$3,IF(Aloitus_Start!$D$1="Svenska","Information saknas: "&amp;C$3)),"")</f>
        <v>0</v>
      </c>
      <c r="H291" s="16">
        <f t="shared" si="127"/>
        <v>0</v>
      </c>
      <c r="I291" s="38">
        <f t="shared" si="128"/>
        <v>0</v>
      </c>
      <c r="J291" s="38">
        <f t="shared" si="129"/>
        <v>0</v>
      </c>
      <c r="K291" s="93">
        <f t="shared" si="119"/>
        <v>0</v>
      </c>
      <c r="L291" s="90" t="str">
        <f t="shared" si="120"/>
        <v/>
      </c>
    </row>
    <row r="292" spans="1:12" x14ac:dyDescent="0.15">
      <c r="A292" s="7"/>
      <c r="B292" s="63"/>
      <c r="C292" s="64"/>
      <c r="D292" s="27">
        <f t="shared" si="132"/>
        <v>0</v>
      </c>
      <c r="E292" s="23" t="str">
        <f t="shared" si="133"/>
        <v/>
      </c>
      <c r="F292" s="98" t="b">
        <f>IF(B292="",IF(Aloitus_Start!$D$1="Suomi","Tieto puuttuu: "&amp;B$3,IF(Aloitus_Start!$D$1="Svenska","Information saknas: "&amp;B$3)),"")</f>
        <v>0</v>
      </c>
      <c r="G292" s="98" t="b">
        <f>IF(C292="",IF(Aloitus_Start!$D$1="Suomi","Tieto puuttuu: "&amp;C$3,IF(Aloitus_Start!$D$1="Svenska","Information saknas: "&amp;C$3)),"")</f>
        <v>0</v>
      </c>
      <c r="H292" s="16">
        <f t="shared" si="127"/>
        <v>0</v>
      </c>
      <c r="I292" s="38">
        <f t="shared" si="128"/>
        <v>0</v>
      </c>
      <c r="J292" s="38">
        <f t="shared" si="129"/>
        <v>0</v>
      </c>
      <c r="K292" s="93">
        <f t="shared" si="119"/>
        <v>0</v>
      </c>
      <c r="L292" s="90" t="str">
        <f t="shared" si="120"/>
        <v/>
      </c>
    </row>
    <row r="293" spans="1:12" x14ac:dyDescent="0.15">
      <c r="A293" s="7"/>
      <c r="B293" s="63"/>
      <c r="C293" s="64"/>
      <c r="D293" s="27">
        <f t="shared" si="132"/>
        <v>0</v>
      </c>
      <c r="E293" s="23" t="str">
        <f t="shared" si="133"/>
        <v/>
      </c>
      <c r="F293" s="98" t="b">
        <f>IF(B293="",IF(Aloitus_Start!$D$1="Suomi","Tieto puuttuu: "&amp;B$3,IF(Aloitus_Start!$D$1="Svenska","Information saknas: "&amp;B$3)),"")</f>
        <v>0</v>
      </c>
      <c r="G293" s="98" t="b">
        <f>IF(C293="",IF(Aloitus_Start!$D$1="Suomi","Tieto puuttuu: "&amp;C$3,IF(Aloitus_Start!$D$1="Svenska","Information saknas: "&amp;C$3)),"")</f>
        <v>0</v>
      </c>
      <c r="H293" s="16">
        <f t="shared" si="127"/>
        <v>0</v>
      </c>
      <c r="I293" s="38">
        <f t="shared" si="128"/>
        <v>0</v>
      </c>
      <c r="J293" s="38">
        <f t="shared" si="129"/>
        <v>0</v>
      </c>
      <c r="K293" s="93">
        <f t="shared" si="119"/>
        <v>0</v>
      </c>
      <c r="L293" s="90" t="str">
        <f t="shared" si="120"/>
        <v/>
      </c>
    </row>
    <row r="294" spans="1:12" x14ac:dyDescent="0.15">
      <c r="A294" s="4"/>
      <c r="B294" s="61"/>
      <c r="C294" s="62"/>
      <c r="D294" s="26">
        <f t="shared" si="132"/>
        <v>0</v>
      </c>
      <c r="E294" s="23" t="str">
        <f t="shared" si="133"/>
        <v/>
      </c>
      <c r="F294" s="125" t="b">
        <f>IF(B294="",IF(Aloitus_Start!$D$1="Suomi","Tieto puuttuu: "&amp;B$3,IF(Aloitus_Start!$D$1="Svenska","Information saknas: "&amp;B$3)),"")</f>
        <v>0</v>
      </c>
      <c r="G294" s="125" t="b">
        <f>IF(C294="",IF(Aloitus_Start!$D$1="Suomi","Tieto puuttuu: "&amp;C$3,IF(Aloitus_Start!$D$1="Svenska","Information saknas: "&amp;C$3)),"")</f>
        <v>0</v>
      </c>
      <c r="H294" s="16">
        <f t="shared" si="127"/>
        <v>0</v>
      </c>
      <c r="I294" s="38">
        <f t="shared" si="128"/>
        <v>0</v>
      </c>
      <c r="J294" s="38">
        <f t="shared" si="129"/>
        <v>0</v>
      </c>
      <c r="K294" s="93">
        <f t="shared" si="119"/>
        <v>0</v>
      </c>
      <c r="L294" s="90" t="str">
        <f t="shared" si="120"/>
        <v/>
      </c>
    </row>
    <row r="295" spans="1:12" x14ac:dyDescent="0.15">
      <c r="A295" s="7"/>
      <c r="B295" s="63"/>
      <c r="C295" s="64"/>
      <c r="D295" s="27">
        <f t="shared" si="132"/>
        <v>0</v>
      </c>
      <c r="E295" s="23" t="str">
        <f t="shared" si="133"/>
        <v/>
      </c>
      <c r="F295" s="98" t="b">
        <f>IF(B295="",IF(Aloitus_Start!$D$1="Suomi","Tieto puuttuu: "&amp;B$3,IF(Aloitus_Start!$D$1="Svenska","Information saknas: "&amp;B$3)),"")</f>
        <v>0</v>
      </c>
      <c r="G295" s="98" t="b">
        <f>IF(C295="",IF(Aloitus_Start!$D$1="Suomi","Tieto puuttuu: "&amp;C$3,IF(Aloitus_Start!$D$1="Svenska","Information saknas: "&amp;C$3)),"")</f>
        <v>0</v>
      </c>
      <c r="H295" s="16">
        <f t="shared" si="127"/>
        <v>0</v>
      </c>
      <c r="I295" s="38">
        <f t="shared" si="128"/>
        <v>0</v>
      </c>
      <c r="J295" s="38">
        <f t="shared" si="129"/>
        <v>0</v>
      </c>
      <c r="K295" s="93">
        <f t="shared" si="119"/>
        <v>0</v>
      </c>
      <c r="L295" s="90" t="str">
        <f t="shared" si="120"/>
        <v/>
      </c>
    </row>
    <row r="296" spans="1:12" x14ac:dyDescent="0.15">
      <c r="A296" s="7"/>
      <c r="B296" s="63"/>
      <c r="C296" s="64"/>
      <c r="D296" s="27">
        <f t="shared" si="132"/>
        <v>0</v>
      </c>
      <c r="E296" s="23" t="str">
        <f t="shared" si="133"/>
        <v/>
      </c>
      <c r="F296" s="98" t="b">
        <f>IF(B296="",IF(Aloitus_Start!$D$1="Suomi","Tieto puuttuu: "&amp;B$3,IF(Aloitus_Start!$D$1="Svenska","Information saknas: "&amp;B$3)),"")</f>
        <v>0</v>
      </c>
      <c r="G296" s="98" t="b">
        <f>IF(C296="",IF(Aloitus_Start!$D$1="Suomi","Tieto puuttuu: "&amp;C$3,IF(Aloitus_Start!$D$1="Svenska","Information saknas: "&amp;C$3)),"")</f>
        <v>0</v>
      </c>
      <c r="H296" s="16">
        <f t="shared" si="127"/>
        <v>0</v>
      </c>
      <c r="I296" s="38">
        <f t="shared" si="128"/>
        <v>0</v>
      </c>
      <c r="J296" s="38">
        <f t="shared" si="129"/>
        <v>0</v>
      </c>
      <c r="K296" s="93">
        <f t="shared" si="119"/>
        <v>0</v>
      </c>
      <c r="L296" s="90" t="str">
        <f t="shared" si="120"/>
        <v/>
      </c>
    </row>
    <row r="297" spans="1:12" x14ac:dyDescent="0.15">
      <c r="A297" s="7"/>
      <c r="B297" s="63"/>
      <c r="C297" s="64"/>
      <c r="D297" s="27">
        <f t="shared" si="132"/>
        <v>0</v>
      </c>
      <c r="E297" s="23" t="str">
        <f t="shared" si="133"/>
        <v/>
      </c>
      <c r="F297" s="98" t="b">
        <f>IF(B297="",IF(Aloitus_Start!$D$1="Suomi","Tieto puuttuu: "&amp;B$3,IF(Aloitus_Start!$D$1="Svenska","Information saknas: "&amp;B$3)),"")</f>
        <v>0</v>
      </c>
      <c r="G297" s="98" t="b">
        <f>IF(C297="",IF(Aloitus_Start!$D$1="Suomi","Tieto puuttuu: "&amp;C$3,IF(Aloitus_Start!$D$1="Svenska","Information saknas: "&amp;C$3)),"")</f>
        <v>0</v>
      </c>
      <c r="H297" s="16">
        <f t="shared" si="127"/>
        <v>0</v>
      </c>
      <c r="I297" s="38">
        <f t="shared" si="128"/>
        <v>0</v>
      </c>
      <c r="J297" s="38">
        <f t="shared" si="129"/>
        <v>0</v>
      </c>
      <c r="K297" s="93">
        <f t="shared" si="119"/>
        <v>0</v>
      </c>
      <c r="L297" s="90" t="str">
        <f t="shared" si="120"/>
        <v/>
      </c>
    </row>
    <row r="298" spans="1:12" x14ac:dyDescent="0.15">
      <c r="A298" s="7"/>
      <c r="B298" s="63"/>
      <c r="C298" s="64"/>
      <c r="D298" s="27">
        <f t="shared" si="132"/>
        <v>0</v>
      </c>
      <c r="E298" s="23" t="str">
        <f t="shared" si="133"/>
        <v/>
      </c>
      <c r="F298" s="98" t="b">
        <f>IF(B298="",IF(Aloitus_Start!$D$1="Suomi","Tieto puuttuu: "&amp;B$3,IF(Aloitus_Start!$D$1="Svenska","Information saknas: "&amp;B$3)),"")</f>
        <v>0</v>
      </c>
      <c r="G298" s="98" t="b">
        <f>IF(C298="",IF(Aloitus_Start!$D$1="Suomi","Tieto puuttuu: "&amp;C$3,IF(Aloitus_Start!$D$1="Svenska","Information saknas: "&amp;C$3)),"")</f>
        <v>0</v>
      </c>
      <c r="H298" s="16">
        <f t="shared" si="127"/>
        <v>0</v>
      </c>
      <c r="I298" s="38">
        <f t="shared" si="128"/>
        <v>0</v>
      </c>
      <c r="J298" s="38">
        <f t="shared" si="129"/>
        <v>0</v>
      </c>
      <c r="K298" s="93">
        <f t="shared" si="119"/>
        <v>0</v>
      </c>
      <c r="L298" s="90" t="str">
        <f t="shared" si="120"/>
        <v/>
      </c>
    </row>
    <row r="299" spans="1:12" x14ac:dyDescent="0.15">
      <c r="A299" s="7"/>
      <c r="B299" s="63"/>
      <c r="C299" s="64"/>
      <c r="D299" s="27">
        <f t="shared" si="132"/>
        <v>0</v>
      </c>
      <c r="E299" s="23" t="str">
        <f t="shared" si="133"/>
        <v/>
      </c>
      <c r="F299" s="98" t="b">
        <f>IF(B299="",IF(Aloitus_Start!$D$1="Suomi","Tieto puuttuu: "&amp;B$3,IF(Aloitus_Start!$D$1="Svenska","Information saknas: "&amp;B$3)),"")</f>
        <v>0</v>
      </c>
      <c r="G299" s="98" t="b">
        <f>IF(C299="",IF(Aloitus_Start!$D$1="Suomi","Tieto puuttuu: "&amp;C$3,IF(Aloitus_Start!$D$1="Svenska","Information saknas: "&amp;C$3)),"")</f>
        <v>0</v>
      </c>
      <c r="H299" s="16">
        <f t="shared" si="127"/>
        <v>0</v>
      </c>
      <c r="I299" s="38">
        <f t="shared" si="128"/>
        <v>0</v>
      </c>
      <c r="J299" s="38">
        <f t="shared" si="129"/>
        <v>0</v>
      </c>
      <c r="K299" s="93">
        <f t="shared" si="119"/>
        <v>0</v>
      </c>
      <c r="L299" s="90" t="str">
        <f t="shared" si="120"/>
        <v/>
      </c>
    </row>
    <row r="300" spans="1:12" x14ac:dyDescent="0.15">
      <c r="A300" s="7"/>
      <c r="B300" s="63"/>
      <c r="C300" s="64"/>
      <c r="D300" s="27">
        <f t="shared" si="132"/>
        <v>0</v>
      </c>
      <c r="E300" s="23" t="str">
        <f t="shared" si="133"/>
        <v/>
      </c>
      <c r="F300" s="98" t="b">
        <f>IF(B300="",IF(Aloitus_Start!$D$1="Suomi","Tieto puuttuu: "&amp;B$3,IF(Aloitus_Start!$D$1="Svenska","Information saknas: "&amp;B$3)),"")</f>
        <v>0</v>
      </c>
      <c r="G300" s="98" t="b">
        <f>IF(C300="",IF(Aloitus_Start!$D$1="Suomi","Tieto puuttuu: "&amp;C$3,IF(Aloitus_Start!$D$1="Svenska","Information saknas: "&amp;C$3)),"")</f>
        <v>0</v>
      </c>
      <c r="H300" s="16">
        <f t="shared" si="127"/>
        <v>0</v>
      </c>
      <c r="I300" s="38">
        <f t="shared" si="128"/>
        <v>0</v>
      </c>
      <c r="J300" s="38">
        <f t="shared" si="129"/>
        <v>0</v>
      </c>
      <c r="K300" s="93">
        <f t="shared" si="119"/>
        <v>0</v>
      </c>
      <c r="L300" s="90" t="str">
        <f t="shared" si="120"/>
        <v/>
      </c>
    </row>
    <row r="301" spans="1:12" x14ac:dyDescent="0.15">
      <c r="A301" s="7"/>
      <c r="B301" s="63"/>
      <c r="C301" s="64"/>
      <c r="D301" s="27">
        <f t="shared" si="132"/>
        <v>0</v>
      </c>
      <c r="E301" s="23" t="str">
        <f t="shared" si="133"/>
        <v/>
      </c>
      <c r="F301" s="98" t="b">
        <f>IF(B301="",IF(Aloitus_Start!$D$1="Suomi","Tieto puuttuu: "&amp;B$3,IF(Aloitus_Start!$D$1="Svenska","Information saknas: "&amp;B$3)),"")</f>
        <v>0</v>
      </c>
      <c r="G301" s="98" t="b">
        <f>IF(C301="",IF(Aloitus_Start!$D$1="Suomi","Tieto puuttuu: "&amp;C$3,IF(Aloitus_Start!$D$1="Svenska","Information saknas: "&amp;C$3)),"")</f>
        <v>0</v>
      </c>
      <c r="H301" s="16">
        <f t="shared" si="127"/>
        <v>0</v>
      </c>
      <c r="I301" s="38">
        <f t="shared" si="128"/>
        <v>0</v>
      </c>
      <c r="J301" s="38">
        <f t="shared" si="129"/>
        <v>0</v>
      </c>
      <c r="K301" s="93">
        <f t="shared" si="119"/>
        <v>0</v>
      </c>
      <c r="L301" s="90" t="str">
        <f t="shared" si="120"/>
        <v/>
      </c>
    </row>
    <row r="302" spans="1:12" x14ac:dyDescent="0.15">
      <c r="A302" s="7"/>
      <c r="B302" s="63"/>
      <c r="C302" s="64"/>
      <c r="D302" s="27">
        <f t="shared" si="132"/>
        <v>0</v>
      </c>
      <c r="E302" s="23" t="str">
        <f t="shared" si="133"/>
        <v/>
      </c>
      <c r="F302" s="98" t="b">
        <f>IF(B302="",IF(Aloitus_Start!$D$1="Suomi","Tieto puuttuu: "&amp;B$3,IF(Aloitus_Start!$D$1="Svenska","Information saknas: "&amp;B$3)),"")</f>
        <v>0</v>
      </c>
      <c r="G302" s="98" t="b">
        <f>IF(C302="",IF(Aloitus_Start!$D$1="Suomi","Tieto puuttuu: "&amp;C$3,IF(Aloitus_Start!$D$1="Svenska","Information saknas: "&amp;C$3)),"")</f>
        <v>0</v>
      </c>
      <c r="H302" s="16">
        <f t="shared" si="127"/>
        <v>0</v>
      </c>
      <c r="I302" s="38">
        <f t="shared" si="128"/>
        <v>0</v>
      </c>
      <c r="J302" s="38">
        <f t="shared" si="129"/>
        <v>0</v>
      </c>
      <c r="K302" s="93">
        <f t="shared" si="119"/>
        <v>0</v>
      </c>
      <c r="L302" s="90" t="str">
        <f t="shared" si="120"/>
        <v/>
      </c>
    </row>
    <row r="303" spans="1:12" x14ac:dyDescent="0.15">
      <c r="A303" s="7"/>
      <c r="B303" s="63"/>
      <c r="C303" s="64"/>
      <c r="D303" s="27">
        <f t="shared" si="132"/>
        <v>0</v>
      </c>
      <c r="E303" s="23" t="str">
        <f t="shared" si="133"/>
        <v/>
      </c>
      <c r="F303" s="98" t="b">
        <f>IF(B303="",IF(Aloitus_Start!$D$1="Suomi","Tieto puuttuu: "&amp;B$3,IF(Aloitus_Start!$D$1="Svenska","Information saknas: "&amp;B$3)),"")</f>
        <v>0</v>
      </c>
      <c r="G303" s="98" t="b">
        <f>IF(C303="",IF(Aloitus_Start!$D$1="Suomi","Tieto puuttuu: "&amp;C$3,IF(Aloitus_Start!$D$1="Svenska","Information saknas: "&amp;C$3)),"")</f>
        <v>0</v>
      </c>
      <c r="H303" s="16">
        <f t="shared" si="127"/>
        <v>0</v>
      </c>
      <c r="I303" s="38">
        <f t="shared" si="128"/>
        <v>0</v>
      </c>
      <c r="J303" s="38">
        <f t="shared" si="129"/>
        <v>0</v>
      </c>
      <c r="K303" s="93">
        <f t="shared" si="119"/>
        <v>0</v>
      </c>
      <c r="L303" s="90" t="str">
        <f t="shared" si="120"/>
        <v/>
      </c>
    </row>
    <row r="304" spans="1:12" x14ac:dyDescent="0.15">
      <c r="A304" s="7"/>
      <c r="B304" s="63"/>
      <c r="C304" s="64"/>
      <c r="D304" s="27">
        <f t="shared" si="132"/>
        <v>0</v>
      </c>
      <c r="E304" s="23" t="str">
        <f t="shared" si="133"/>
        <v/>
      </c>
      <c r="F304" s="98" t="b">
        <f>IF(B304="",IF(Aloitus_Start!$D$1="Suomi","Tieto puuttuu: "&amp;B$3,IF(Aloitus_Start!$D$1="Svenska","Information saknas: "&amp;B$3)),"")</f>
        <v>0</v>
      </c>
      <c r="G304" s="98" t="b">
        <f>IF(C304="",IF(Aloitus_Start!$D$1="Suomi","Tieto puuttuu: "&amp;C$3,IF(Aloitus_Start!$D$1="Svenska","Information saknas: "&amp;C$3)),"")</f>
        <v>0</v>
      </c>
      <c r="H304" s="16">
        <f t="shared" si="127"/>
        <v>0</v>
      </c>
      <c r="I304" s="38">
        <f t="shared" si="128"/>
        <v>0</v>
      </c>
      <c r="J304" s="38">
        <f t="shared" si="129"/>
        <v>0</v>
      </c>
      <c r="K304" s="93">
        <f t="shared" si="119"/>
        <v>0</v>
      </c>
      <c r="L304" s="90" t="str">
        <f t="shared" si="120"/>
        <v/>
      </c>
    </row>
    <row r="305" spans="1:12" x14ac:dyDescent="0.15">
      <c r="A305" s="7"/>
      <c r="B305" s="63"/>
      <c r="C305" s="64"/>
      <c r="D305" s="27">
        <f t="shared" si="132"/>
        <v>0</v>
      </c>
      <c r="E305" s="23" t="str">
        <f t="shared" si="133"/>
        <v/>
      </c>
      <c r="F305" s="98" t="b">
        <f>IF(B305="",IF(Aloitus_Start!$D$1="Suomi","Tieto puuttuu: "&amp;B$3,IF(Aloitus_Start!$D$1="Svenska","Information saknas: "&amp;B$3)),"")</f>
        <v>0</v>
      </c>
      <c r="G305" s="98" t="b">
        <f>IF(C305="",IF(Aloitus_Start!$D$1="Suomi","Tieto puuttuu: "&amp;C$3,IF(Aloitus_Start!$D$1="Svenska","Information saknas: "&amp;C$3)),"")</f>
        <v>0</v>
      </c>
      <c r="H305" s="16">
        <f t="shared" si="127"/>
        <v>0</v>
      </c>
      <c r="I305" s="38">
        <f t="shared" si="128"/>
        <v>0</v>
      </c>
      <c r="J305" s="38">
        <f t="shared" si="129"/>
        <v>0</v>
      </c>
      <c r="K305" s="93">
        <f t="shared" si="119"/>
        <v>0</v>
      </c>
      <c r="L305" s="90" t="str">
        <f t="shared" si="120"/>
        <v/>
      </c>
    </row>
    <row r="306" spans="1:12" x14ac:dyDescent="0.15">
      <c r="A306" s="7"/>
      <c r="B306" s="63"/>
      <c r="C306" s="64"/>
      <c r="D306" s="27">
        <f t="shared" si="132"/>
        <v>0</v>
      </c>
      <c r="E306" s="23" t="str">
        <f t="shared" si="133"/>
        <v/>
      </c>
      <c r="F306" s="98" t="b">
        <f>IF(B306="",IF(Aloitus_Start!$D$1="Suomi","Tieto puuttuu: "&amp;B$3,IF(Aloitus_Start!$D$1="Svenska","Information saknas: "&amp;B$3)),"")</f>
        <v>0</v>
      </c>
      <c r="G306" s="98" t="b">
        <f>IF(C306="",IF(Aloitus_Start!$D$1="Suomi","Tieto puuttuu: "&amp;C$3,IF(Aloitus_Start!$D$1="Svenska","Information saknas: "&amp;C$3)),"")</f>
        <v>0</v>
      </c>
      <c r="H306" s="16">
        <f t="shared" si="127"/>
        <v>0</v>
      </c>
      <c r="I306" s="38">
        <f t="shared" si="128"/>
        <v>0</v>
      </c>
      <c r="J306" s="38">
        <f t="shared" si="129"/>
        <v>0</v>
      </c>
      <c r="K306" s="93">
        <f t="shared" si="119"/>
        <v>0</v>
      </c>
      <c r="L306" s="90" t="str">
        <f t="shared" si="120"/>
        <v/>
      </c>
    </row>
    <row r="307" spans="1:12" x14ac:dyDescent="0.15">
      <c r="A307" s="7"/>
      <c r="B307" s="63"/>
      <c r="C307" s="64"/>
      <c r="D307" s="27">
        <f t="shared" si="132"/>
        <v>0</v>
      </c>
      <c r="E307" s="23" t="str">
        <f t="shared" si="133"/>
        <v/>
      </c>
      <c r="F307" s="98" t="b">
        <f>IF(B307="",IF(Aloitus_Start!$D$1="Suomi","Tieto puuttuu: "&amp;B$3,IF(Aloitus_Start!$D$1="Svenska","Information saknas: "&amp;B$3)),"")</f>
        <v>0</v>
      </c>
      <c r="G307" s="98" t="b">
        <f>IF(C307="",IF(Aloitus_Start!$D$1="Suomi","Tieto puuttuu: "&amp;C$3,IF(Aloitus_Start!$D$1="Svenska","Information saknas: "&amp;C$3)),"")</f>
        <v>0</v>
      </c>
      <c r="H307" s="16">
        <f t="shared" si="127"/>
        <v>0</v>
      </c>
      <c r="I307" s="38">
        <f t="shared" si="128"/>
        <v>0</v>
      </c>
      <c r="J307" s="38">
        <f t="shared" si="129"/>
        <v>0</v>
      </c>
      <c r="K307" s="93">
        <f t="shared" si="119"/>
        <v>0</v>
      </c>
      <c r="L307" s="90" t="str">
        <f t="shared" si="120"/>
        <v/>
      </c>
    </row>
    <row r="308" spans="1:12" x14ac:dyDescent="0.15">
      <c r="A308" s="7"/>
      <c r="B308" s="63"/>
      <c r="C308" s="64"/>
      <c r="D308" s="27">
        <f t="shared" si="132"/>
        <v>0</v>
      </c>
      <c r="E308" s="23" t="str">
        <f t="shared" si="133"/>
        <v/>
      </c>
      <c r="F308" s="98" t="b">
        <f>IF(B308="",IF(Aloitus_Start!$D$1="Suomi","Tieto puuttuu: "&amp;B$3,IF(Aloitus_Start!$D$1="Svenska","Information saknas: "&amp;B$3)),"")</f>
        <v>0</v>
      </c>
      <c r="G308" s="98" t="b">
        <f>IF(C308="",IF(Aloitus_Start!$D$1="Suomi","Tieto puuttuu: "&amp;C$3,IF(Aloitus_Start!$D$1="Svenska","Information saknas: "&amp;C$3)),"")</f>
        <v>0</v>
      </c>
      <c r="H308" s="16">
        <f t="shared" ref="H308:H309" si="134">A336</f>
        <v>0</v>
      </c>
      <c r="I308" s="38">
        <f t="shared" ref="I308:I309" si="135">B336</f>
        <v>0</v>
      </c>
      <c r="J308" s="38">
        <f t="shared" ref="J308:J309" si="136">C336</f>
        <v>0</v>
      </c>
      <c r="K308" s="93">
        <f t="shared" ref="K308:K309" si="137">J308-I308</f>
        <v>0</v>
      </c>
      <c r="L308" s="90" t="str">
        <f t="shared" ref="L308:L309" si="138">IF(I308="","",IF(I308=0,"",(J308/I308)-1))</f>
        <v/>
      </c>
    </row>
    <row r="309" spans="1:12" x14ac:dyDescent="0.15">
      <c r="A309" s="7"/>
      <c r="B309" s="63"/>
      <c r="C309" s="64"/>
      <c r="D309" s="27">
        <f t="shared" ref="D309:D316" si="139">C309-B309</f>
        <v>0</v>
      </c>
      <c r="E309" s="23" t="str">
        <f t="shared" ref="E309:E316" si="140">IF(B309="","",IF(B309=0,"",(C309/B309)-1))</f>
        <v/>
      </c>
      <c r="F309" s="98" t="b">
        <f>IF(B309="",IF(Aloitus_Start!$D$1="Suomi","Tieto puuttuu: "&amp;B$3,IF(Aloitus_Start!$D$1="Svenska","Information saknas: "&amp;B$3)),"")</f>
        <v>0</v>
      </c>
      <c r="G309" s="98" t="b">
        <f>IF(C309="",IF(Aloitus_Start!$D$1="Suomi","Tieto puuttuu: "&amp;C$3,IF(Aloitus_Start!$D$1="Svenska","Information saknas: "&amp;C$3)),"")</f>
        <v>0</v>
      </c>
      <c r="H309" s="16">
        <f t="shared" si="134"/>
        <v>0</v>
      </c>
      <c r="I309" s="38">
        <f t="shared" si="135"/>
        <v>0</v>
      </c>
      <c r="J309" s="38">
        <f t="shared" si="136"/>
        <v>0</v>
      </c>
      <c r="K309" s="93">
        <f t="shared" si="137"/>
        <v>0</v>
      </c>
      <c r="L309" s="90" t="str">
        <f t="shared" si="138"/>
        <v/>
      </c>
    </row>
    <row r="310" spans="1:12" x14ac:dyDescent="0.15">
      <c r="A310" s="7"/>
      <c r="B310" s="63"/>
      <c r="C310" s="64"/>
      <c r="D310" s="27">
        <f t="shared" si="139"/>
        <v>0</v>
      </c>
      <c r="E310" s="23" t="str">
        <f t="shared" si="140"/>
        <v/>
      </c>
      <c r="F310" s="98" t="b">
        <f>IF(B310="",IF(Aloitus_Start!$D$1="Suomi","Tieto puuttuu: "&amp;B$3,IF(Aloitus_Start!$D$1="Svenska","Information saknas: "&amp;B$3)),"")</f>
        <v>0</v>
      </c>
      <c r="G310" s="98" t="b">
        <f>IF(C310="",IF(Aloitus_Start!$D$1="Suomi","Tieto puuttuu: "&amp;C$3,IF(Aloitus_Start!$D$1="Svenska","Information saknas: "&amp;C$3)),"")</f>
        <v>0</v>
      </c>
    </row>
    <row r="311" spans="1:12" x14ac:dyDescent="0.15">
      <c r="A311" s="7"/>
      <c r="B311" s="63"/>
      <c r="C311" s="64"/>
      <c r="D311" s="27">
        <f t="shared" si="139"/>
        <v>0</v>
      </c>
      <c r="E311" s="23" t="str">
        <f t="shared" si="140"/>
        <v/>
      </c>
      <c r="F311" s="98" t="b">
        <f>IF(B311="",IF(Aloitus_Start!$D$1="Suomi","Tieto puuttuu: "&amp;B$3,IF(Aloitus_Start!$D$1="Svenska","Information saknas: "&amp;B$3)),"")</f>
        <v>0</v>
      </c>
      <c r="G311" s="98" t="b">
        <f>IF(C311="",IF(Aloitus_Start!$D$1="Suomi","Tieto puuttuu: "&amp;C$3,IF(Aloitus_Start!$D$1="Svenska","Information saknas: "&amp;C$3)),"")</f>
        <v>0</v>
      </c>
    </row>
    <row r="312" spans="1:12" x14ac:dyDescent="0.15">
      <c r="A312" s="7"/>
      <c r="B312" s="63"/>
      <c r="C312" s="64"/>
      <c r="D312" s="27">
        <f t="shared" si="139"/>
        <v>0</v>
      </c>
      <c r="E312" s="23" t="str">
        <f t="shared" si="140"/>
        <v/>
      </c>
      <c r="F312" s="98" t="b">
        <f>IF(B312="",IF(Aloitus_Start!$D$1="Suomi","Tieto puuttuu: "&amp;B$3,IF(Aloitus_Start!$D$1="Svenska","Information saknas: "&amp;B$3)),"")</f>
        <v>0</v>
      </c>
      <c r="G312" s="98" t="b">
        <f>IF(C312="",IF(Aloitus_Start!$D$1="Suomi","Tieto puuttuu: "&amp;C$3,IF(Aloitus_Start!$D$1="Svenska","Information saknas: "&amp;C$3)),"")</f>
        <v>0</v>
      </c>
    </row>
    <row r="313" spans="1:12" x14ac:dyDescent="0.15">
      <c r="A313" s="7"/>
      <c r="B313" s="63"/>
      <c r="C313" s="64"/>
      <c r="D313" s="27">
        <f t="shared" si="139"/>
        <v>0</v>
      </c>
      <c r="E313" s="23" t="str">
        <f t="shared" si="140"/>
        <v/>
      </c>
      <c r="F313" s="98" t="b">
        <f>IF(B313="",IF(Aloitus_Start!$D$1="Suomi","Tieto puuttuu: "&amp;B$3,IF(Aloitus_Start!$D$1="Svenska","Information saknas: "&amp;B$3)),"")</f>
        <v>0</v>
      </c>
      <c r="G313" s="98" t="b">
        <f>IF(C313="",IF(Aloitus_Start!$D$1="Suomi","Tieto puuttuu: "&amp;C$3,IF(Aloitus_Start!$D$1="Svenska","Information saknas: "&amp;C$3)),"")</f>
        <v>0</v>
      </c>
    </row>
    <row r="314" spans="1:12" x14ac:dyDescent="0.15">
      <c r="A314" s="7"/>
      <c r="B314" s="63"/>
      <c r="C314" s="64"/>
      <c r="D314" s="27">
        <f t="shared" si="139"/>
        <v>0</v>
      </c>
      <c r="E314" s="23" t="str">
        <f t="shared" si="140"/>
        <v/>
      </c>
      <c r="F314" s="98" t="b">
        <f>IF(B314="",IF(Aloitus_Start!$D$1="Suomi","Tieto puuttuu: "&amp;B$3,IF(Aloitus_Start!$D$1="Svenska","Information saknas: "&amp;B$3)),"")</f>
        <v>0</v>
      </c>
      <c r="G314" s="98" t="b">
        <f>IF(C314="",IF(Aloitus_Start!$D$1="Suomi","Tieto puuttuu: "&amp;C$3,IF(Aloitus_Start!$D$1="Svenska","Information saknas: "&amp;C$3)),"")</f>
        <v>0</v>
      </c>
    </row>
    <row r="315" spans="1:12" x14ac:dyDescent="0.15">
      <c r="A315" s="7"/>
      <c r="B315" s="63"/>
      <c r="C315" s="64"/>
      <c r="D315" s="27">
        <f t="shared" si="139"/>
        <v>0</v>
      </c>
      <c r="E315" s="23" t="str">
        <f t="shared" si="140"/>
        <v/>
      </c>
      <c r="F315" s="98" t="b">
        <f>IF(B315="",IF(Aloitus_Start!$D$1="Suomi","Tieto puuttuu: "&amp;B$3,IF(Aloitus_Start!$D$1="Svenska","Information saknas: "&amp;B$3)),"")</f>
        <v>0</v>
      </c>
      <c r="G315" s="98" t="b">
        <f>IF(C315="",IF(Aloitus_Start!$D$1="Suomi","Tieto puuttuu: "&amp;C$3,IF(Aloitus_Start!$D$1="Svenska","Information saknas: "&amp;C$3)),"")</f>
        <v>0</v>
      </c>
    </row>
    <row r="316" spans="1:12" x14ac:dyDescent="0.15">
      <c r="A316" s="4"/>
      <c r="B316" s="61"/>
      <c r="C316" s="62"/>
      <c r="D316" s="26">
        <f t="shared" si="139"/>
        <v>0</v>
      </c>
      <c r="E316" s="23" t="str">
        <f t="shared" si="140"/>
        <v/>
      </c>
      <c r="F316" s="125" t="b">
        <f>IF(B316="",IF(Aloitus_Start!$D$1="Suomi","Tieto puuttuu: "&amp;B$3,IF(Aloitus_Start!$D$1="Svenska","Information saknas: "&amp;B$3)),"")</f>
        <v>0</v>
      </c>
      <c r="G316" s="125" t="b">
        <f>IF(C316="",IF(Aloitus_Start!$D$1="Suomi","Tieto puuttuu: "&amp;C$3,IF(Aloitus_Start!$D$1="Svenska","Information saknas: "&amp;C$3)),"")</f>
        <v>0</v>
      </c>
    </row>
    <row r="317" spans="1:12" x14ac:dyDescent="0.15">
      <c r="A317" s="7"/>
      <c r="B317" s="63"/>
      <c r="C317" s="64"/>
      <c r="D317" s="27">
        <f t="shared" ref="D317:D335" si="141">C317-B317</f>
        <v>0</v>
      </c>
      <c r="E317" s="23" t="str">
        <f t="shared" ref="E317:E337" si="142">IF(B317="","",IF(B317=0,"",(C317/B317)-1))</f>
        <v/>
      </c>
      <c r="F317" s="98" t="b">
        <f>IF(B317="",IF(Aloitus_Start!$D$1="Suomi","Tieto puuttuu: "&amp;B$3,IF(Aloitus_Start!$D$1="Svenska","Information saknas: "&amp;B$3)),"")</f>
        <v>0</v>
      </c>
      <c r="G317" s="98" t="b">
        <f>IF(C317="",IF(Aloitus_Start!$D$1="Suomi","Tieto puuttuu: "&amp;C$3,IF(Aloitus_Start!$D$1="Svenska","Information saknas: "&amp;C$3)),"")</f>
        <v>0</v>
      </c>
    </row>
    <row r="318" spans="1:12" x14ac:dyDescent="0.15">
      <c r="A318" s="7"/>
      <c r="B318" s="63"/>
      <c r="C318" s="64"/>
      <c r="D318" s="27">
        <f t="shared" si="141"/>
        <v>0</v>
      </c>
      <c r="E318" s="23" t="str">
        <f t="shared" si="142"/>
        <v/>
      </c>
      <c r="F318" s="98" t="b">
        <f>IF(B318="",IF(Aloitus_Start!$D$1="Suomi","Tieto puuttuu: "&amp;B$3,IF(Aloitus_Start!$D$1="Svenska","Information saknas: "&amp;B$3)),"")</f>
        <v>0</v>
      </c>
      <c r="G318" s="98" t="b">
        <f>IF(C318="",IF(Aloitus_Start!$D$1="Suomi","Tieto puuttuu: "&amp;C$3,IF(Aloitus_Start!$D$1="Svenska","Information saknas: "&amp;C$3)),"")</f>
        <v>0</v>
      </c>
    </row>
    <row r="319" spans="1:12" x14ac:dyDescent="0.15">
      <c r="A319" s="7"/>
      <c r="B319" s="63"/>
      <c r="C319" s="64"/>
      <c r="D319" s="27">
        <f t="shared" si="141"/>
        <v>0</v>
      </c>
      <c r="E319" s="23" t="str">
        <f t="shared" si="142"/>
        <v/>
      </c>
      <c r="F319" s="98" t="b">
        <f>IF(B319="",IF(Aloitus_Start!$D$1="Suomi","Tieto puuttuu: "&amp;B$3,IF(Aloitus_Start!$D$1="Svenska","Information saknas: "&amp;B$3)),"")</f>
        <v>0</v>
      </c>
      <c r="G319" s="98" t="b">
        <f>IF(C319="",IF(Aloitus_Start!$D$1="Suomi","Tieto puuttuu: "&amp;C$3,IF(Aloitus_Start!$D$1="Svenska","Information saknas: "&amp;C$3)),"")</f>
        <v>0</v>
      </c>
    </row>
    <row r="320" spans="1:12" x14ac:dyDescent="0.15">
      <c r="A320" s="7"/>
      <c r="B320" s="63"/>
      <c r="C320" s="64"/>
      <c r="D320" s="27">
        <f t="shared" si="141"/>
        <v>0</v>
      </c>
      <c r="E320" s="23" t="str">
        <f t="shared" si="142"/>
        <v/>
      </c>
      <c r="F320" s="98" t="b">
        <f>IF(B320="",IF(Aloitus_Start!$D$1="Suomi","Tieto puuttuu: "&amp;B$3,IF(Aloitus_Start!$D$1="Svenska","Information saknas: "&amp;B$3)),"")</f>
        <v>0</v>
      </c>
      <c r="G320" s="98" t="b">
        <f>IF(C320="",IF(Aloitus_Start!$D$1="Suomi","Tieto puuttuu: "&amp;C$3,IF(Aloitus_Start!$D$1="Svenska","Information saknas: "&amp;C$3)),"")</f>
        <v>0</v>
      </c>
    </row>
    <row r="321" spans="1:12" x14ac:dyDescent="0.15">
      <c r="A321" s="7"/>
      <c r="B321" s="63"/>
      <c r="C321" s="64"/>
      <c r="D321" s="27">
        <f t="shared" si="141"/>
        <v>0</v>
      </c>
      <c r="E321" s="23" t="str">
        <f t="shared" si="142"/>
        <v/>
      </c>
      <c r="F321" s="98" t="b">
        <f>IF(B321="",IF(Aloitus_Start!$D$1="Suomi","Tieto puuttuu: "&amp;B$3,IF(Aloitus_Start!$D$1="Svenska","Information saknas: "&amp;B$3)),"")</f>
        <v>0</v>
      </c>
      <c r="G321" s="98" t="b">
        <f>IF(C321="",IF(Aloitus_Start!$D$1="Suomi","Tieto puuttuu: "&amp;C$3,IF(Aloitus_Start!$D$1="Svenska","Information saknas: "&amp;C$3)),"")</f>
        <v>0</v>
      </c>
    </row>
    <row r="322" spans="1:12" x14ac:dyDescent="0.15">
      <c r="A322" s="7"/>
      <c r="B322" s="63"/>
      <c r="C322" s="64"/>
      <c r="D322" s="27">
        <f t="shared" si="141"/>
        <v>0</v>
      </c>
      <c r="E322" s="23" t="str">
        <f t="shared" si="142"/>
        <v/>
      </c>
      <c r="F322" s="98" t="b">
        <f>IF(B322="",IF(Aloitus_Start!$D$1="Suomi","Tieto puuttuu: "&amp;B$3,IF(Aloitus_Start!$D$1="Svenska","Information saknas: "&amp;B$3)),"")</f>
        <v>0</v>
      </c>
      <c r="G322" s="98" t="b">
        <f>IF(C322="",IF(Aloitus_Start!$D$1="Suomi","Tieto puuttuu: "&amp;C$3,IF(Aloitus_Start!$D$1="Svenska","Information saknas: "&amp;C$3)),"")</f>
        <v>0</v>
      </c>
    </row>
    <row r="323" spans="1:12" x14ac:dyDescent="0.15">
      <c r="A323" s="7"/>
      <c r="B323" s="63"/>
      <c r="C323" s="64"/>
      <c r="D323" s="27">
        <f t="shared" si="141"/>
        <v>0</v>
      </c>
      <c r="E323" s="23" t="str">
        <f t="shared" si="142"/>
        <v/>
      </c>
      <c r="F323" s="98" t="b">
        <f>IF(B323="",IF(Aloitus_Start!$D$1="Suomi","Tieto puuttuu: "&amp;B$3,IF(Aloitus_Start!$D$1="Svenska","Information saknas: "&amp;B$3)),"")</f>
        <v>0</v>
      </c>
      <c r="G323" s="98" t="b">
        <f>IF(C323="",IF(Aloitus_Start!$D$1="Suomi","Tieto puuttuu: "&amp;C$3,IF(Aloitus_Start!$D$1="Svenska","Information saknas: "&amp;C$3)),"")</f>
        <v>0</v>
      </c>
    </row>
    <row r="324" spans="1:12" x14ac:dyDescent="0.15">
      <c r="A324" s="7"/>
      <c r="B324" s="63"/>
      <c r="C324" s="64"/>
      <c r="D324" s="27">
        <f t="shared" si="141"/>
        <v>0</v>
      </c>
      <c r="E324" s="23" t="str">
        <f t="shared" si="142"/>
        <v/>
      </c>
      <c r="F324" s="98" t="b">
        <f>IF(B324="",IF(Aloitus_Start!$D$1="Suomi","Tieto puuttuu: "&amp;B$3,IF(Aloitus_Start!$D$1="Svenska","Information saknas: "&amp;B$3)),"")</f>
        <v>0</v>
      </c>
      <c r="G324" s="98" t="b">
        <f>IF(C324="",IF(Aloitus_Start!$D$1="Suomi","Tieto puuttuu: "&amp;C$3,IF(Aloitus_Start!$D$1="Svenska","Information saknas: "&amp;C$3)),"")</f>
        <v>0</v>
      </c>
    </row>
    <row r="325" spans="1:12" x14ac:dyDescent="0.15">
      <c r="A325" s="7"/>
      <c r="B325" s="63"/>
      <c r="C325" s="64"/>
      <c r="D325" s="27">
        <f t="shared" si="141"/>
        <v>0</v>
      </c>
      <c r="E325" s="23" t="str">
        <f t="shared" si="142"/>
        <v/>
      </c>
      <c r="F325" s="98" t="b">
        <f>IF(B325="",IF(Aloitus_Start!$D$1="Suomi","Tieto puuttuu: "&amp;B$3,IF(Aloitus_Start!$D$1="Svenska","Information saknas: "&amp;B$3)),"")</f>
        <v>0</v>
      </c>
      <c r="G325" s="98" t="b">
        <f>IF(C325="",IF(Aloitus_Start!$D$1="Suomi","Tieto puuttuu: "&amp;C$3,IF(Aloitus_Start!$D$1="Svenska","Information saknas: "&amp;C$3)),"")</f>
        <v>0</v>
      </c>
    </row>
    <row r="326" spans="1:12" x14ac:dyDescent="0.15">
      <c r="A326" s="7"/>
      <c r="B326" s="63"/>
      <c r="C326" s="64"/>
      <c r="D326" s="27">
        <f t="shared" si="141"/>
        <v>0</v>
      </c>
      <c r="E326" s="23" t="str">
        <f t="shared" si="142"/>
        <v/>
      </c>
      <c r="F326" s="98" t="b">
        <f>IF(B326="",IF(Aloitus_Start!$D$1="Suomi","Tieto puuttuu: "&amp;B$3,IF(Aloitus_Start!$D$1="Svenska","Information saknas: "&amp;B$3)),"")</f>
        <v>0</v>
      </c>
      <c r="G326" s="98" t="b">
        <f>IF(C326="",IF(Aloitus_Start!$D$1="Suomi","Tieto puuttuu: "&amp;C$3,IF(Aloitus_Start!$D$1="Svenska","Information saknas: "&amp;C$3)),"")</f>
        <v>0</v>
      </c>
    </row>
    <row r="327" spans="1:12" x14ac:dyDescent="0.15">
      <c r="A327" s="7"/>
      <c r="B327" s="63"/>
      <c r="C327" s="64"/>
      <c r="D327" s="27">
        <f t="shared" si="141"/>
        <v>0</v>
      </c>
      <c r="E327" s="23" t="str">
        <f t="shared" si="142"/>
        <v/>
      </c>
      <c r="F327" s="98" t="b">
        <f>IF(B327="",IF(Aloitus_Start!$D$1="Suomi","Tieto puuttuu: "&amp;B$3,IF(Aloitus_Start!$D$1="Svenska","Information saknas: "&amp;B$3)),"")</f>
        <v>0</v>
      </c>
      <c r="G327" s="98" t="b">
        <f>IF(C327="",IF(Aloitus_Start!$D$1="Suomi","Tieto puuttuu: "&amp;C$3,IF(Aloitus_Start!$D$1="Svenska","Information saknas: "&amp;C$3)),"")</f>
        <v>0</v>
      </c>
    </row>
    <row r="328" spans="1:12" x14ac:dyDescent="0.15">
      <c r="A328" s="7"/>
      <c r="B328" s="63"/>
      <c r="C328" s="64"/>
      <c r="D328" s="27">
        <f t="shared" si="141"/>
        <v>0</v>
      </c>
      <c r="E328" s="23" t="str">
        <f t="shared" si="142"/>
        <v/>
      </c>
      <c r="F328" s="98" t="b">
        <f>IF(B328="",IF(Aloitus_Start!$D$1="Suomi","Tieto puuttuu: "&amp;B$3,IF(Aloitus_Start!$D$1="Svenska","Information saknas: "&amp;B$3)),"")</f>
        <v>0</v>
      </c>
      <c r="G328" s="98" t="b">
        <f>IF(C328="",IF(Aloitus_Start!$D$1="Suomi","Tieto puuttuu: "&amp;C$3,IF(Aloitus_Start!$D$1="Svenska","Information saknas: "&amp;C$3)),"")</f>
        <v>0</v>
      </c>
    </row>
    <row r="329" spans="1:12" x14ac:dyDescent="0.15">
      <c r="A329" s="7"/>
      <c r="B329" s="63"/>
      <c r="C329" s="64"/>
      <c r="D329" s="27">
        <f t="shared" si="141"/>
        <v>0</v>
      </c>
      <c r="E329" s="23" t="str">
        <f t="shared" si="142"/>
        <v/>
      </c>
      <c r="F329" s="98" t="b">
        <f>IF(B329="",IF(Aloitus_Start!$D$1="Suomi","Tieto puuttuu: "&amp;B$3,IF(Aloitus_Start!$D$1="Svenska","Information saknas: "&amp;B$3)),"")</f>
        <v>0</v>
      </c>
      <c r="G329" s="98" t="b">
        <f>IF(C329="",IF(Aloitus_Start!$D$1="Suomi","Tieto puuttuu: "&amp;C$3,IF(Aloitus_Start!$D$1="Svenska","Information saknas: "&amp;C$3)),"")</f>
        <v>0</v>
      </c>
    </row>
    <row r="330" spans="1:12" x14ac:dyDescent="0.15">
      <c r="A330" s="7"/>
      <c r="B330" s="63"/>
      <c r="C330" s="64"/>
      <c r="D330" s="27">
        <f t="shared" si="141"/>
        <v>0</v>
      </c>
      <c r="E330" s="23" t="str">
        <f t="shared" si="142"/>
        <v/>
      </c>
      <c r="F330" s="98" t="b">
        <f>IF(B330="",IF(Aloitus_Start!$D$1="Suomi","Tieto puuttuu: "&amp;B$3,IF(Aloitus_Start!$D$1="Svenska","Information saknas: "&amp;B$3)),"")</f>
        <v>0</v>
      </c>
      <c r="G330" s="98" t="b">
        <f>IF(C330="",IF(Aloitus_Start!$D$1="Suomi","Tieto puuttuu: "&amp;C$3,IF(Aloitus_Start!$D$1="Svenska","Information saknas: "&amp;C$3)),"")</f>
        <v>0</v>
      </c>
    </row>
    <row r="331" spans="1:12" x14ac:dyDescent="0.15">
      <c r="A331" s="7"/>
      <c r="B331" s="63"/>
      <c r="C331" s="64"/>
      <c r="D331" s="27">
        <f t="shared" si="141"/>
        <v>0</v>
      </c>
      <c r="E331" s="23" t="str">
        <f t="shared" si="142"/>
        <v/>
      </c>
      <c r="F331" s="98" t="b">
        <f>IF(B331="",IF(Aloitus_Start!$D$1="Suomi","Tieto puuttuu: "&amp;B$3,IF(Aloitus_Start!$D$1="Svenska","Information saknas: "&amp;B$3)),"")</f>
        <v>0</v>
      </c>
      <c r="G331" s="98" t="b">
        <f>IF(C331="",IF(Aloitus_Start!$D$1="Suomi","Tieto puuttuu: "&amp;C$3,IF(Aloitus_Start!$D$1="Svenska","Information saknas: "&amp;C$3)),"")</f>
        <v>0</v>
      </c>
    </row>
    <row r="332" spans="1:12" x14ac:dyDescent="0.15">
      <c r="A332" s="7"/>
      <c r="B332" s="63"/>
      <c r="C332" s="64"/>
      <c r="D332" s="27">
        <f t="shared" si="141"/>
        <v>0</v>
      </c>
      <c r="E332" s="23" t="str">
        <f t="shared" si="142"/>
        <v/>
      </c>
      <c r="F332" s="98" t="b">
        <f>IF(B332="",IF(Aloitus_Start!$D$1="Suomi","Tieto puuttuu: "&amp;B$3,IF(Aloitus_Start!$D$1="Svenska","Information saknas: "&amp;B$3)),"")</f>
        <v>0</v>
      </c>
      <c r="G332" s="98" t="b">
        <f>IF(C332="",IF(Aloitus_Start!$D$1="Suomi","Tieto puuttuu: "&amp;C$3,IF(Aloitus_Start!$D$1="Svenska","Information saknas: "&amp;C$3)),"")</f>
        <v>0</v>
      </c>
    </row>
    <row r="333" spans="1:12" x14ac:dyDescent="0.15">
      <c r="A333" s="7"/>
      <c r="B333" s="63"/>
      <c r="C333" s="64"/>
      <c r="D333" s="27">
        <f t="shared" si="141"/>
        <v>0</v>
      </c>
      <c r="E333" s="23" t="str">
        <f t="shared" si="142"/>
        <v/>
      </c>
      <c r="F333" s="98" t="b">
        <f>IF(B333="",IF(Aloitus_Start!$D$1="Suomi","Tieto puuttuu: "&amp;B$3,IF(Aloitus_Start!$D$1="Svenska","Information saknas: "&amp;B$3)),"")</f>
        <v>0</v>
      </c>
      <c r="G333" s="98" t="b">
        <f>IF(C333="",IF(Aloitus_Start!$D$1="Suomi","Tieto puuttuu: "&amp;C$3,IF(Aloitus_Start!$D$1="Svenska","Information saknas: "&amp;C$3)),"")</f>
        <v>0</v>
      </c>
      <c r="H333" s="38"/>
      <c r="I333" s="14"/>
      <c r="J333" s="14"/>
      <c r="K333" s="89"/>
      <c r="L333" s="90"/>
    </row>
    <row r="334" spans="1:12" x14ac:dyDescent="0.15">
      <c r="A334" s="7"/>
      <c r="B334" s="63"/>
      <c r="C334" s="64"/>
      <c r="D334" s="27">
        <f t="shared" si="141"/>
        <v>0</v>
      </c>
      <c r="E334" s="23" t="str">
        <f t="shared" si="142"/>
        <v/>
      </c>
      <c r="F334" s="98" t="b">
        <f>IF(B334="",IF(Aloitus_Start!$D$1="Suomi","Tieto puuttuu: "&amp;B$3,IF(Aloitus_Start!$D$1="Svenska","Information saknas: "&amp;B$3)),"")</f>
        <v>0</v>
      </c>
      <c r="G334" s="98" t="b">
        <f>IF(C334="",IF(Aloitus_Start!$D$1="Suomi","Tieto puuttuu: "&amp;C$3,IF(Aloitus_Start!$D$1="Svenska","Information saknas: "&amp;C$3)),"")</f>
        <v>0</v>
      </c>
    </row>
    <row r="335" spans="1:12" x14ac:dyDescent="0.15">
      <c r="A335" s="7"/>
      <c r="B335" s="63"/>
      <c r="C335" s="64"/>
      <c r="D335" s="27">
        <f t="shared" si="141"/>
        <v>0</v>
      </c>
      <c r="E335" s="23" t="str">
        <f t="shared" si="142"/>
        <v/>
      </c>
      <c r="F335" s="98" t="b">
        <f>IF(B335="",IF(Aloitus_Start!$D$1="Suomi","Tieto puuttuu: "&amp;B$3,IF(Aloitus_Start!$D$1="Svenska","Information saknas: "&amp;B$3)),"")</f>
        <v>0</v>
      </c>
      <c r="G335" s="98" t="b">
        <f>IF(C335="",IF(Aloitus_Start!$D$1="Suomi","Tieto puuttuu: "&amp;C$3,IF(Aloitus_Start!$D$1="Svenska","Information saknas: "&amp;C$3)),"")</f>
        <v>0</v>
      </c>
    </row>
    <row r="336" spans="1:12" x14ac:dyDescent="0.15">
      <c r="A336" s="7"/>
      <c r="B336" s="63"/>
      <c r="C336" s="64"/>
      <c r="D336" s="27">
        <f t="shared" ref="D336:D337" si="143">C336-B336</f>
        <v>0</v>
      </c>
      <c r="E336" s="23" t="str">
        <f t="shared" si="142"/>
        <v/>
      </c>
      <c r="F336" s="98" t="b">
        <f>IF(B336="",IF(Aloitus_Start!$D$1="Suomi","Tieto puuttuu: "&amp;B$3,IF(Aloitus_Start!$D$1="Svenska","Information saknas: "&amp;B$3)),"")</f>
        <v>0</v>
      </c>
      <c r="G336" s="98" t="b">
        <f>IF(C336="",IF(Aloitus_Start!$D$1="Suomi","Tieto puuttuu: "&amp;C$3,IF(Aloitus_Start!$D$1="Svenska","Information saknas: "&amp;C$3)),"")</f>
        <v>0</v>
      </c>
    </row>
    <row r="337" spans="1:7" x14ac:dyDescent="0.15">
      <c r="A337" s="7"/>
      <c r="B337" s="63"/>
      <c r="C337" s="64"/>
      <c r="D337" s="27">
        <f t="shared" si="143"/>
        <v>0</v>
      </c>
      <c r="E337" s="23" t="str">
        <f t="shared" si="142"/>
        <v/>
      </c>
      <c r="F337" s="98" t="b">
        <f>IF(B337="",IF(Aloitus_Start!$D$1="Suomi","Tieto puuttuu: "&amp;B$3,IF(Aloitus_Start!$D$1="Svenska","Information saknas: "&amp;B$3)),"")</f>
        <v>0</v>
      </c>
      <c r="G337" s="98" t="b">
        <f>IF(C337="",IF(Aloitus_Start!$D$1="Suomi","Tieto puuttuu: "&amp;C$3,IF(Aloitus_Start!$D$1="Svenska","Information saknas: "&amp;C$3)),"")</f>
        <v>0</v>
      </c>
    </row>
    <row r="338" spans="1:7" x14ac:dyDescent="0.15">
      <c r="A338" s="3"/>
      <c r="B338" s="101"/>
      <c r="C338" s="102"/>
      <c r="D338" s="43"/>
      <c r="E338" s="44"/>
      <c r="F338" s="124"/>
      <c r="G338" s="124"/>
    </row>
    <row r="339" spans="1:7" x14ac:dyDescent="0.15">
      <c r="A339" s="4"/>
      <c r="B339" s="61"/>
      <c r="C339" s="62"/>
      <c r="D339" s="26"/>
      <c r="E339" s="36"/>
      <c r="F339" s="125"/>
      <c r="G339" s="125"/>
    </row>
    <row r="340" spans="1:7" x14ac:dyDescent="0.15">
      <c r="A340" s="5"/>
      <c r="B340" s="57"/>
      <c r="C340" s="58"/>
      <c r="D340" s="22">
        <f>C340-B340</f>
        <v>0</v>
      </c>
      <c r="E340" s="23" t="str">
        <f t="shared" ref="E340:E347" si="144">IF(B340="","",IF(B340=0,"",(C340/B340)-1))</f>
        <v/>
      </c>
      <c r="F340" s="126" t="b">
        <f>IF(B340="",IF(Aloitus_Start!$D$1="Suomi","Tieto puuttuu: "&amp;B$3,IF(Aloitus_Start!$D$1="Svenska","Information saknas: "&amp;B$3)),"")</f>
        <v>0</v>
      </c>
      <c r="G340" s="126" t="b">
        <f>IF(C340="",IF(Aloitus_Start!$D$1="Suomi","Tieto puuttuu: "&amp;C$3,IF(Aloitus_Start!$D$1="Svenska","Information saknas: "&amp;C$3)),"")</f>
        <v>0</v>
      </c>
    </row>
    <row r="341" spans="1:7" x14ac:dyDescent="0.15">
      <c r="A341" s="7"/>
      <c r="B341" s="63"/>
      <c r="C341" s="64"/>
      <c r="D341" s="27">
        <f t="shared" ref="D341:D347" si="145">C341-B341</f>
        <v>0</v>
      </c>
      <c r="E341" s="23" t="str">
        <f t="shared" si="144"/>
        <v/>
      </c>
      <c r="F341" s="98" t="b">
        <f>IF(B341="",IF(Aloitus_Start!$D$1="Suomi","Tieto puuttuu: "&amp;B$3,IF(Aloitus_Start!$D$1="Svenska","Information saknas: "&amp;B$3)),"")</f>
        <v>0</v>
      </c>
      <c r="G341" s="98" t="b">
        <f>IF(C341="",IF(Aloitus_Start!$D$1="Suomi","Tieto puuttuu: "&amp;C$3,IF(Aloitus_Start!$D$1="Svenska","Information saknas: "&amp;C$3)),"")</f>
        <v>0</v>
      </c>
    </row>
    <row r="342" spans="1:7" x14ac:dyDescent="0.15">
      <c r="A342" s="7"/>
      <c r="B342" s="63"/>
      <c r="C342" s="64"/>
      <c r="D342" s="27">
        <f t="shared" si="145"/>
        <v>0</v>
      </c>
      <c r="E342" s="23" t="str">
        <f t="shared" si="144"/>
        <v/>
      </c>
      <c r="F342" s="98" t="b">
        <f>IF(B342="",IF(Aloitus_Start!$D$1="Suomi","Tieto puuttuu: "&amp;B$3,IF(Aloitus_Start!$D$1="Svenska","Information saknas: "&amp;B$3)),"")</f>
        <v>0</v>
      </c>
      <c r="G342" s="98" t="b">
        <f>IF(C342="",IF(Aloitus_Start!$D$1="Suomi","Tieto puuttuu: "&amp;C$3,IF(Aloitus_Start!$D$1="Svenska","Information saknas: "&amp;C$3)),"")</f>
        <v>0</v>
      </c>
    </row>
    <row r="343" spans="1:7" x14ac:dyDescent="0.15">
      <c r="A343" s="5"/>
      <c r="B343" s="57"/>
      <c r="C343" s="58"/>
      <c r="D343" s="22">
        <f t="shared" si="145"/>
        <v>0</v>
      </c>
      <c r="E343" s="23" t="str">
        <f t="shared" si="144"/>
        <v/>
      </c>
      <c r="F343" s="126" t="b">
        <f>IF(B343="",IF(Aloitus_Start!$D$1="Suomi","Tieto puuttuu: "&amp;B$3,IF(Aloitus_Start!$D$1="Svenska","Information saknas: "&amp;B$3)),"")</f>
        <v>0</v>
      </c>
      <c r="G343" s="126" t="b">
        <f>IF(C343="",IF(Aloitus_Start!$D$1="Suomi","Tieto puuttuu: "&amp;C$3,IF(Aloitus_Start!$D$1="Svenska","Information saknas: "&amp;C$3)),"")</f>
        <v>0</v>
      </c>
    </row>
    <row r="344" spans="1:7" x14ac:dyDescent="0.15">
      <c r="A344" s="7"/>
      <c r="B344" s="63"/>
      <c r="C344" s="64"/>
      <c r="D344" s="27">
        <f t="shared" si="145"/>
        <v>0</v>
      </c>
      <c r="E344" s="23" t="str">
        <f t="shared" si="144"/>
        <v/>
      </c>
      <c r="F344" s="98" t="b">
        <f>IF(B344="",IF(Aloitus_Start!$D$1="Suomi","Tieto puuttuu: "&amp;B$3,IF(Aloitus_Start!$D$1="Svenska","Information saknas: "&amp;B$3)),"")</f>
        <v>0</v>
      </c>
      <c r="G344" s="98" t="b">
        <f>IF(C344="",IF(Aloitus_Start!$D$1="Suomi","Tieto puuttuu: "&amp;C$3,IF(Aloitus_Start!$D$1="Svenska","Information saknas: "&amp;C$3)),"")</f>
        <v>0</v>
      </c>
    </row>
    <row r="345" spans="1:7" x14ac:dyDescent="0.15">
      <c r="A345" s="7"/>
      <c r="B345" s="63"/>
      <c r="C345" s="64"/>
      <c r="D345" s="27">
        <f t="shared" si="145"/>
        <v>0</v>
      </c>
      <c r="E345" s="23" t="str">
        <f t="shared" si="144"/>
        <v/>
      </c>
      <c r="F345" s="98" t="b">
        <f>IF(B345="",IF(Aloitus_Start!$D$1="Suomi","Tieto puuttuu: "&amp;B$3,IF(Aloitus_Start!$D$1="Svenska","Information saknas: "&amp;B$3)),"")</f>
        <v>0</v>
      </c>
      <c r="G345" s="98" t="b">
        <f>IF(C345="",IF(Aloitus_Start!$D$1="Suomi","Tieto puuttuu: "&amp;C$3,IF(Aloitus_Start!$D$1="Svenska","Information saknas: "&amp;C$3)),"")</f>
        <v>0</v>
      </c>
    </row>
    <row r="346" spans="1:7" x14ac:dyDescent="0.15">
      <c r="A346" s="7"/>
      <c r="B346" s="63"/>
      <c r="C346" s="64"/>
      <c r="D346" s="27">
        <f t="shared" si="145"/>
        <v>0</v>
      </c>
      <c r="E346" s="23" t="str">
        <f t="shared" si="144"/>
        <v/>
      </c>
      <c r="F346" s="98" t="b">
        <f>IF(B346="",IF(Aloitus_Start!$D$1="Suomi","Tieto puuttuu: "&amp;B$3,IF(Aloitus_Start!$D$1="Svenska","Information saknas: "&amp;B$3)),"")</f>
        <v>0</v>
      </c>
      <c r="G346" s="98" t="b">
        <f>IF(C346="",IF(Aloitus_Start!$D$1="Suomi","Tieto puuttuu: "&amp;C$3,IF(Aloitus_Start!$D$1="Svenska","Information saknas: "&amp;C$3)),"")</f>
        <v>0</v>
      </c>
    </row>
    <row r="347" spans="1:7" x14ac:dyDescent="0.15">
      <c r="A347" s="4"/>
      <c r="B347" s="61"/>
      <c r="C347" s="62"/>
      <c r="D347" s="26">
        <f t="shared" si="145"/>
        <v>0</v>
      </c>
      <c r="E347" s="23" t="str">
        <f t="shared" si="144"/>
        <v/>
      </c>
      <c r="F347" s="125" t="b">
        <f>IF(B347="",IF(Aloitus_Start!$D$1="Suomi","Tieto puuttuu: "&amp;B$3,IF(Aloitus_Start!$D$1="Svenska","Information saknas: "&amp;B$3)),"")</f>
        <v>0</v>
      </c>
      <c r="G347" s="125" t="b">
        <f>IF(C347="",IF(Aloitus_Start!$D$1="Suomi","Tieto puuttuu: "&amp;C$3,IF(Aloitus_Start!$D$1="Svenska","Information saknas: "&amp;C$3)),"")</f>
        <v>0</v>
      </c>
    </row>
    <row r="348" spans="1:7" x14ac:dyDescent="0.15">
      <c r="A348" s="3"/>
      <c r="B348" s="101"/>
      <c r="C348" s="102"/>
      <c r="D348" s="43"/>
      <c r="E348" s="44"/>
      <c r="F348" s="124"/>
      <c r="G348" s="124"/>
    </row>
    <row r="349" spans="1:7" x14ac:dyDescent="0.15">
      <c r="A349" s="4"/>
      <c r="B349" s="61"/>
      <c r="C349" s="62"/>
      <c r="D349" s="26">
        <f>C349-B349</f>
        <v>0</v>
      </c>
      <c r="E349" s="23" t="str">
        <f>IF(B349="","",IF(B349=0,"",(C349/B349)-1))</f>
        <v/>
      </c>
      <c r="F349" s="125" t="b">
        <f>IF(B349="",IF(Aloitus_Start!$D$1="Suomi","Tieto puuttuu: "&amp;B$3,IF(Aloitus_Start!$D$1="Svenska","Information saknas: "&amp;B$3)),"")</f>
        <v>0</v>
      </c>
      <c r="G349" s="125" t="b">
        <f>IF(C349="",IF(Aloitus_Start!$D$1="Suomi","Tieto puuttuu: "&amp;C$3,IF(Aloitus_Start!$D$1="Svenska","Information saknas: "&amp;C$3)),"")</f>
        <v>0</v>
      </c>
    </row>
    <row r="350" spans="1:7" x14ac:dyDescent="0.15">
      <c r="A350" s="7"/>
      <c r="B350" s="63"/>
      <c r="C350" s="64"/>
      <c r="D350" s="27">
        <f>C350-B350</f>
        <v>0</v>
      </c>
      <c r="E350" s="23" t="str">
        <f>IF(B350="","",IF(B350=0,"",(C350/B350)-1))</f>
        <v/>
      </c>
      <c r="F350" s="98" t="b">
        <f>IF(B350="",IF(Aloitus_Start!$D$1="Suomi","Tieto puuttuu: "&amp;B$3,IF(Aloitus_Start!$D$1="Svenska","Information saknas: "&amp;B$3)),"")</f>
        <v>0</v>
      </c>
      <c r="G350" s="98" t="b">
        <f>IF(C350="",IF(Aloitus_Start!$D$1="Suomi","Tieto puuttuu: "&amp;C$3,IF(Aloitus_Start!$D$1="Svenska","Information saknas: "&amp;C$3)),"")</f>
        <v>0</v>
      </c>
    </row>
    <row r="351" spans="1:7" x14ac:dyDescent="0.15">
      <c r="A351" s="7"/>
      <c r="B351" s="63"/>
      <c r="C351" s="64"/>
      <c r="D351" s="27">
        <f>C351-B351</f>
        <v>0</v>
      </c>
      <c r="E351" s="23" t="str">
        <f>IF(B351="","",IF(B351=0,"",(C351/B351)-1))</f>
        <v/>
      </c>
      <c r="F351" s="98" t="b">
        <f>IF(B351="",IF(Aloitus_Start!$D$1="Suomi","Tieto puuttuu: "&amp;B$3,IF(Aloitus_Start!$D$1="Svenska","Information saknas: "&amp;B$3)),"")</f>
        <v>0</v>
      </c>
      <c r="G351" s="98" t="b">
        <f>IF(C351="",IF(Aloitus_Start!$D$1="Suomi","Tieto puuttuu: "&amp;C$3,IF(Aloitus_Start!$D$1="Svenska","Information saknas: "&amp;C$3)),"")</f>
        <v>0</v>
      </c>
    </row>
    <row r="352" spans="1:7" x14ac:dyDescent="0.15">
      <c r="A352" s="3"/>
      <c r="B352" s="101"/>
      <c r="C352" s="102"/>
      <c r="D352" s="43"/>
      <c r="E352" s="47"/>
      <c r="F352" s="124"/>
      <c r="G352" s="124"/>
    </row>
    <row r="353" spans="1:12" x14ac:dyDescent="0.15">
      <c r="A353" s="4"/>
      <c r="B353" s="61"/>
      <c r="C353" s="62"/>
      <c r="D353" s="26">
        <f>C353-B353</f>
        <v>0</v>
      </c>
      <c r="E353" s="23" t="str">
        <f>IF(B353="","",IF(B353=0,"",(C353/B353)-1))</f>
        <v/>
      </c>
      <c r="F353" s="125" t="b">
        <f>IF(B353="",IF(Aloitus_Start!$D$1="Suomi","Tieto puuttuu: "&amp;B$3,IF(Aloitus_Start!$D$1="Svenska","Information saknas: "&amp;B$3)),"")</f>
        <v>0</v>
      </c>
      <c r="G353" s="125" t="b">
        <f>IF(C353="",IF(Aloitus_Start!$D$1="Suomi","Tieto puuttuu: "&amp;C$3,IF(Aloitus_Start!$D$1="Svenska","Information saknas: "&amp;C$3)),"")</f>
        <v>0</v>
      </c>
    </row>
    <row r="354" spans="1:12" x14ac:dyDescent="0.15">
      <c r="A354" s="7"/>
      <c r="B354" s="63"/>
      <c r="C354" s="64"/>
      <c r="D354" s="27">
        <f>C354-B354</f>
        <v>0</v>
      </c>
      <c r="E354" s="23" t="str">
        <f>IF(B354="","",IF(B354=0,"",(C354/B354)-1))</f>
        <v/>
      </c>
      <c r="F354" s="98" t="b">
        <f>IF(B354="",IF(Aloitus_Start!$D$1="Suomi","Tieto puuttuu: "&amp;B$3,IF(Aloitus_Start!$D$1="Svenska","Information saknas: "&amp;B$3)),"")</f>
        <v>0</v>
      </c>
      <c r="G354" s="98" t="b">
        <f>IF(C354="",IF(Aloitus_Start!$D$1="Suomi","Tieto puuttuu: "&amp;C$3,IF(Aloitus_Start!$D$1="Svenska","Information saknas: "&amp;C$3)),"")</f>
        <v>0</v>
      </c>
    </row>
    <row r="355" spans="1:12" x14ac:dyDescent="0.15">
      <c r="A355" s="5"/>
      <c r="B355" s="57"/>
      <c r="C355" s="58"/>
      <c r="D355" s="22"/>
      <c r="E355" s="23"/>
      <c r="F355" s="126"/>
      <c r="G355" s="126"/>
    </row>
    <row r="356" spans="1:12" x14ac:dyDescent="0.15">
      <c r="A356" s="7"/>
      <c r="B356" s="63"/>
      <c r="C356" s="64"/>
      <c r="D356" s="27">
        <f>C356-B356</f>
        <v>0</v>
      </c>
      <c r="E356" s="23" t="str">
        <f>IF(B356="","",IF(B356=0,"",(C356/B356)-1))</f>
        <v/>
      </c>
      <c r="F356" s="98" t="b">
        <f>IF(B356="",IF(Aloitus_Start!$D$1="Suomi","Tieto puuttuu: "&amp;B$3,IF(Aloitus_Start!$D$1="Svenska","Information saknas: "&amp;B$3)),"")</f>
        <v>0</v>
      </c>
      <c r="G356" s="98" t="b">
        <f>IF(C356="",IF(Aloitus_Start!$D$1="Suomi","Tieto puuttuu: "&amp;C$3,IF(Aloitus_Start!$D$1="Svenska","Information saknas: "&amp;C$3)),"")</f>
        <v>0</v>
      </c>
      <c r="H356" s="38"/>
      <c r="I356" s="14"/>
      <c r="J356" s="14"/>
      <c r="K356" s="89"/>
      <c r="L356" s="90"/>
    </row>
    <row r="357" spans="1:12" x14ac:dyDescent="0.15">
      <c r="A357" s="7"/>
      <c r="B357" s="63"/>
      <c r="C357" s="64"/>
      <c r="D357" s="27">
        <f>C357-B357</f>
        <v>0</v>
      </c>
      <c r="E357" s="23" t="str">
        <f>IF(B357="","",IF(B357=0,"",(C357/B357)-1))</f>
        <v/>
      </c>
      <c r="F357" s="98" t="b">
        <f>IF(B357="",IF(Aloitus_Start!$D$1="Suomi","Tieto puuttuu: "&amp;B$3,IF(Aloitus_Start!$D$1="Svenska","Information saknas: "&amp;B$3)),"")</f>
        <v>0</v>
      </c>
      <c r="G357" s="98" t="b">
        <f>IF(C357="",IF(Aloitus_Start!$D$1="Suomi","Tieto puuttuu: "&amp;C$3,IF(Aloitus_Start!$D$1="Svenska","Information saknas: "&amp;C$3)),"")</f>
        <v>0</v>
      </c>
    </row>
    <row r="358" spans="1:12" x14ac:dyDescent="0.15">
      <c r="A358" s="4"/>
      <c r="B358" s="61"/>
      <c r="C358" s="62"/>
      <c r="D358" s="26">
        <f>C358-B358</f>
        <v>0</v>
      </c>
      <c r="E358" s="23" t="str">
        <f>IF(B358="","",IF(B358=0,"",(C358/B358)-1))</f>
        <v/>
      </c>
      <c r="F358" s="125" t="b">
        <f>IF(B358="",IF(Aloitus_Start!$D$1="Suomi","Tieto puuttuu: "&amp;B$3,IF(Aloitus_Start!$D$1="Svenska","Information saknas: "&amp;B$3)),"")</f>
        <v>0</v>
      </c>
      <c r="G358" s="125" t="b">
        <f>IF(C358="",IF(Aloitus_Start!$D$1="Suomi","Tieto puuttuu: "&amp;C$3,IF(Aloitus_Start!$D$1="Svenska","Information saknas: "&amp;C$3)),"")</f>
        <v>0</v>
      </c>
    </row>
    <row r="359" spans="1:12" x14ac:dyDescent="0.15">
      <c r="A359" s="7"/>
      <c r="B359" s="63"/>
      <c r="C359" s="64"/>
      <c r="D359" s="27">
        <f>C359-B359</f>
        <v>0</v>
      </c>
      <c r="E359" s="23" t="str">
        <f>IF(B359="","",IF(B359=0,"",(C359/B359)-1))</f>
        <v/>
      </c>
      <c r="F359" s="98" t="b">
        <f>IF(B359="",IF(Aloitus_Start!$D$1="Suomi","Tieto puuttuu: "&amp;B$3,IF(Aloitus_Start!$D$1="Svenska","Information saknas: "&amp;B$3)),"")</f>
        <v>0</v>
      </c>
      <c r="G359" s="98" t="b">
        <f>IF(C359="",IF(Aloitus_Start!$D$1="Suomi","Tieto puuttuu: "&amp;C$3,IF(Aloitus_Start!$D$1="Svenska","Information saknas: "&amp;C$3)),"")</f>
        <v>0</v>
      </c>
    </row>
    <row r="360" spans="1:12" x14ac:dyDescent="0.15">
      <c r="A360" s="5"/>
      <c r="B360" s="57"/>
      <c r="C360" s="58"/>
      <c r="D360" s="22"/>
      <c r="E360" s="23"/>
      <c r="F360" s="126"/>
      <c r="G360" s="126"/>
    </row>
    <row r="361" spans="1:12" x14ac:dyDescent="0.15">
      <c r="A361" s="7"/>
      <c r="B361" s="63"/>
      <c r="C361" s="64"/>
      <c r="D361" s="27">
        <f>C361-B361</f>
        <v>0</v>
      </c>
      <c r="E361" s="23" t="str">
        <f>IF(B361="","",IF(B361=0,"",(C361/B361)-1))</f>
        <v/>
      </c>
      <c r="F361" s="98" t="b">
        <f>IF(B361="",IF(Aloitus_Start!$D$1="Suomi","Tieto puuttuu: "&amp;B$3,IF(Aloitus_Start!$D$1="Svenska","Information saknas: "&amp;B$3)),"")</f>
        <v>0</v>
      </c>
      <c r="G361" s="98" t="b">
        <f>IF(C361="",IF(Aloitus_Start!$D$1="Suomi","Tieto puuttuu: "&amp;C$3,IF(Aloitus_Start!$D$1="Svenska","Information saknas: "&amp;C$3)),"")</f>
        <v>0</v>
      </c>
    </row>
    <row r="362" spans="1:12" x14ac:dyDescent="0.15">
      <c r="A362" s="7"/>
      <c r="B362" s="63"/>
      <c r="C362" s="64"/>
      <c r="D362" s="27">
        <f>C362-B362</f>
        <v>0</v>
      </c>
      <c r="E362" s="23" t="str">
        <f>IF(B362="","",IF(B362=0,"",(C362/B362)-1))</f>
        <v/>
      </c>
      <c r="F362" s="98" t="b">
        <f>IF(B362="",IF(Aloitus_Start!$D$1="Suomi","Tieto puuttuu: "&amp;B$3,IF(Aloitus_Start!$D$1="Svenska","Information saknas: "&amp;B$3)),"")</f>
        <v>0</v>
      </c>
      <c r="G362" s="98" t="b">
        <f>IF(C362="",IF(Aloitus_Start!$D$1="Suomi","Tieto puuttuu: "&amp;C$3,IF(Aloitus_Start!$D$1="Svenska","Information saknas: "&amp;C$3)),"")</f>
        <v>0</v>
      </c>
      <c r="H362" s="38"/>
      <c r="I362" s="14"/>
      <c r="J362" s="14"/>
      <c r="K362" s="89"/>
      <c r="L362" s="90"/>
    </row>
    <row r="363" spans="1:12" x14ac:dyDescent="0.15">
      <c r="A363" s="3"/>
      <c r="B363" s="101"/>
      <c r="C363" s="102"/>
      <c r="D363" s="43"/>
      <c r="E363" s="44"/>
      <c r="F363" s="124"/>
      <c r="G363" s="124"/>
    </row>
    <row r="364" spans="1:12" x14ac:dyDescent="0.15">
      <c r="A364" s="4"/>
      <c r="B364" s="61"/>
      <c r="C364" s="62"/>
      <c r="D364" s="26">
        <f>C364-B364</f>
        <v>0</v>
      </c>
      <c r="E364" s="23" t="str">
        <f>IF(B364="","",IF(B364=0,"",(C364/B364)-1))</f>
        <v/>
      </c>
      <c r="F364" s="125" t="b">
        <f>IF(B364="",IF(Aloitus_Start!$D$1="Suomi","Tieto puuttuu: "&amp;B$3,IF(Aloitus_Start!$D$1="Svenska","Information saknas: "&amp;B$3)),"")</f>
        <v>0</v>
      </c>
      <c r="G364" s="125" t="b">
        <f>IF(C364="",IF(Aloitus_Start!$D$1="Suomi","Tieto puuttuu: "&amp;C$3,IF(Aloitus_Start!$D$1="Svenska","Information saknas: "&amp;C$3)),"")</f>
        <v>0</v>
      </c>
    </row>
    <row r="365" spans="1:12" x14ac:dyDescent="0.15">
      <c r="A365" s="7"/>
      <c r="B365" s="63"/>
      <c r="C365" s="64"/>
      <c r="D365" s="27">
        <f>C365-B365</f>
        <v>0</v>
      </c>
      <c r="E365" s="23" t="str">
        <f>IF(B365="","",IF(B365=0,"",(C365/B365)-1))</f>
        <v/>
      </c>
      <c r="F365" s="98" t="b">
        <f>IF(B365="",IF(Aloitus_Start!$D$1="Suomi","Tieto puuttuu: "&amp;B$3,IF(Aloitus_Start!$D$1="Svenska","Information saknas: "&amp;B$3)),"")</f>
        <v>0</v>
      </c>
      <c r="G365" s="98" t="b">
        <f>IF(C365="",IF(Aloitus_Start!$D$1="Suomi","Tieto puuttuu: "&amp;C$3,IF(Aloitus_Start!$D$1="Svenska","Information saknas: "&amp;C$3)),"")</f>
        <v>0</v>
      </c>
    </row>
    <row r="366" spans="1:12" x14ac:dyDescent="0.15">
      <c r="A366" s="5"/>
      <c r="B366" s="57"/>
      <c r="C366" s="58"/>
      <c r="D366" s="22"/>
      <c r="E366" s="23"/>
      <c r="F366" s="126"/>
      <c r="G366" s="126"/>
    </row>
    <row r="367" spans="1:12" x14ac:dyDescent="0.15">
      <c r="A367" s="7"/>
      <c r="B367" s="63"/>
      <c r="C367" s="64"/>
      <c r="D367" s="27">
        <f>C367-B367</f>
        <v>0</v>
      </c>
      <c r="E367" s="23" t="str">
        <f>IF(B367="","",IF(B367=0,"",(C367/B367)-1))</f>
        <v/>
      </c>
      <c r="F367" s="98" t="b">
        <f>IF(B367="",IF(Aloitus_Start!$D$1="Suomi","Tieto puuttuu: "&amp;B$3,IF(Aloitus_Start!$D$1="Svenska","Information saknas: "&amp;B$3)),"")</f>
        <v>0</v>
      </c>
      <c r="G367" s="98" t="b">
        <f>IF(C367="",IF(Aloitus_Start!$D$1="Suomi","Tieto puuttuu: "&amp;C$3,IF(Aloitus_Start!$D$1="Svenska","Information saknas: "&amp;C$3)),"")</f>
        <v>0</v>
      </c>
      <c r="H367" s="38"/>
      <c r="I367" s="14"/>
      <c r="J367" s="14"/>
      <c r="K367" s="89"/>
      <c r="L367" s="90"/>
    </row>
    <row r="368" spans="1:12" x14ac:dyDescent="0.15">
      <c r="A368" s="7"/>
      <c r="B368" s="63"/>
      <c r="C368" s="64"/>
      <c r="D368" s="27">
        <f>C368-B368</f>
        <v>0</v>
      </c>
      <c r="E368" s="23" t="str">
        <f>IF(B368="","",IF(B368=0,"",(C368/B368)-1))</f>
        <v/>
      </c>
      <c r="F368" s="98" t="b">
        <f>IF(B368="",IF(Aloitus_Start!$D$1="Suomi","Tieto puuttuu: "&amp;B$3,IF(Aloitus_Start!$D$1="Svenska","Information saknas: "&amp;B$3)),"")</f>
        <v>0</v>
      </c>
      <c r="G368" s="98" t="b">
        <f>IF(C368="",IF(Aloitus_Start!$D$1="Suomi","Tieto puuttuu: "&amp;C$3,IF(Aloitus_Start!$D$1="Svenska","Information saknas: "&amp;C$3)),"")</f>
        <v>0</v>
      </c>
    </row>
    <row r="369" spans="1:7" x14ac:dyDescent="0.15">
      <c r="A369" s="4"/>
      <c r="B369" s="61"/>
      <c r="C369" s="62"/>
      <c r="D369" s="26">
        <f>C369-B369</f>
        <v>0</v>
      </c>
      <c r="E369" s="23" t="str">
        <f>IF(B369="","",IF(B369=0,"",(C369/B369)-1))</f>
        <v/>
      </c>
      <c r="F369" s="125" t="b">
        <f>IF(B369="",IF(Aloitus_Start!$D$1="Suomi","Tieto puuttuu: "&amp;B$3,IF(Aloitus_Start!$D$1="Svenska","Information saknas: "&amp;B$3)),"")</f>
        <v>0</v>
      </c>
      <c r="G369" s="125" t="b">
        <f>IF(C369="",IF(Aloitus_Start!$D$1="Suomi","Tieto puuttuu: "&amp;C$3,IF(Aloitus_Start!$D$1="Svenska","Information saknas: "&amp;C$3)),"")</f>
        <v>0</v>
      </c>
    </row>
    <row r="370" spans="1:7" x14ac:dyDescent="0.15">
      <c r="A370" s="7"/>
      <c r="B370" s="63"/>
      <c r="C370" s="64"/>
      <c r="D370" s="27">
        <f>C370-B370</f>
        <v>0</v>
      </c>
      <c r="E370" s="23" t="str">
        <f>IF(B370="","",IF(B370=0,"",(C370/B370)-1))</f>
        <v/>
      </c>
      <c r="F370" s="98" t="b">
        <f>IF(B370="",IF(Aloitus_Start!$D$1="Suomi","Tieto puuttuu: "&amp;B$3,IF(Aloitus_Start!$D$1="Svenska","Information saknas: "&amp;B$3)),"")</f>
        <v>0</v>
      </c>
      <c r="G370" s="98" t="b">
        <f>IF(C370="",IF(Aloitus_Start!$D$1="Suomi","Tieto puuttuu: "&amp;C$3,IF(Aloitus_Start!$D$1="Svenska","Information saknas: "&amp;C$3)),"")</f>
        <v>0</v>
      </c>
    </row>
    <row r="371" spans="1:7" x14ac:dyDescent="0.15">
      <c r="A371" s="5"/>
      <c r="B371" s="57"/>
      <c r="C371" s="58"/>
      <c r="D371" s="22"/>
      <c r="E371" s="23"/>
      <c r="F371" s="126"/>
      <c r="G371" s="126"/>
    </row>
    <row r="372" spans="1:7" x14ac:dyDescent="0.15">
      <c r="A372" s="7"/>
      <c r="B372" s="63"/>
      <c r="C372" s="64"/>
      <c r="D372" s="27">
        <f>C372-B372</f>
        <v>0</v>
      </c>
      <c r="E372" s="23" t="str">
        <f>IF(B372="","",IF(B372=0,"",(C372/B372)-1))</f>
        <v/>
      </c>
      <c r="F372" s="98" t="b">
        <f>IF(B372="",IF(Aloitus_Start!$D$1="Suomi","Tieto puuttuu: "&amp;B$3,IF(Aloitus_Start!$D$1="Svenska","Information saknas: "&amp;B$3)),"")</f>
        <v>0</v>
      </c>
      <c r="G372" s="98" t="b">
        <f>IF(C372="",IF(Aloitus_Start!$D$1="Suomi","Tieto puuttuu: "&amp;C$3,IF(Aloitus_Start!$D$1="Svenska","Information saknas: "&amp;C$3)),"")</f>
        <v>0</v>
      </c>
    </row>
    <row r="373" spans="1:7" x14ac:dyDescent="0.15">
      <c r="A373" s="7"/>
      <c r="B373" s="63"/>
      <c r="C373" s="64"/>
      <c r="D373" s="27">
        <f>C373-B373</f>
        <v>0</v>
      </c>
      <c r="E373" s="23" t="str">
        <f>IF(B373="","",IF(B373=0,"",(C373/B373)-1))</f>
        <v/>
      </c>
      <c r="F373" s="98" t="b">
        <f>IF(B373="",IF(Aloitus_Start!$D$1="Suomi","Tieto puuttuu: "&amp;B$3,IF(Aloitus_Start!$D$1="Svenska","Information saknas: "&amp;B$3)),"")</f>
        <v>0</v>
      </c>
      <c r="G373" s="98" t="b">
        <f>IF(C373="",IF(Aloitus_Start!$D$1="Suomi","Tieto puuttuu: "&amp;C$3,IF(Aloitus_Start!$D$1="Svenska","Information saknas: "&amp;C$3)),"")</f>
        <v>0</v>
      </c>
    </row>
    <row r="374" spans="1:7" x14ac:dyDescent="0.15">
      <c r="A374" s="3"/>
      <c r="B374" s="101"/>
      <c r="C374" s="102"/>
      <c r="D374" s="43"/>
      <c r="E374" s="44"/>
      <c r="F374" s="124"/>
      <c r="G374" s="124"/>
    </row>
    <row r="375" spans="1:7" x14ac:dyDescent="0.15">
      <c r="A375" s="4"/>
      <c r="B375" s="61"/>
      <c r="C375" s="62"/>
      <c r="D375" s="26">
        <f>C375-B375</f>
        <v>0</v>
      </c>
      <c r="E375" s="23"/>
      <c r="F375" s="125" t="b">
        <f>IF(B375="",IF(Aloitus_Start!$D$1="Suomi","Tieto puuttuu: "&amp;B$3,IF(Aloitus_Start!$D$1="Svenska","Information saknas: "&amp;B$3)),"")</f>
        <v>0</v>
      </c>
      <c r="G375" s="125" t="b">
        <f>IF(C375="",IF(Aloitus_Start!$D$1="Suomi","Tieto puuttuu: "&amp;C$3,IF(Aloitus_Start!$D$1="Svenska","Information saknas: "&amp;C$3)),"")</f>
        <v>0</v>
      </c>
    </row>
    <row r="376" spans="1:7" x14ac:dyDescent="0.15">
      <c r="A376" s="7"/>
      <c r="B376" s="63"/>
      <c r="C376" s="64"/>
      <c r="D376" s="27">
        <f>C376-B376</f>
        <v>0</v>
      </c>
      <c r="E376" s="23" t="str">
        <f>IF(B376="","",IF(B376=0,"",(C376/B376)-1))</f>
        <v/>
      </c>
      <c r="F376" s="98" t="b">
        <f>IF(B376="",IF(Aloitus_Start!$D$1="Suomi","Tieto puuttuu: "&amp;B$3,IF(Aloitus_Start!$D$1="Svenska","Information saknas: "&amp;B$3)),"")</f>
        <v>0</v>
      </c>
      <c r="G376" s="98" t="b">
        <f>IF(C376="",IF(Aloitus_Start!$D$1="Suomi","Tieto puuttuu: "&amp;C$3,IF(Aloitus_Start!$D$1="Svenska","Information saknas: "&amp;C$3)),"")</f>
        <v>0</v>
      </c>
    </row>
    <row r="377" spans="1:7" x14ac:dyDescent="0.15">
      <c r="A377" s="7"/>
      <c r="B377" s="63"/>
      <c r="C377" s="64"/>
      <c r="D377" s="27">
        <f>C377-B377</f>
        <v>0</v>
      </c>
      <c r="E377" s="23" t="str">
        <f>IF(B377="","",IF(B377=0,"",(C377/B377)-1))</f>
        <v/>
      </c>
      <c r="F377" s="98" t="b">
        <f>IF(B377="",IF(Aloitus_Start!$D$1="Suomi","Tieto puuttuu: "&amp;B$3,IF(Aloitus_Start!$D$1="Svenska","Information saknas: "&amp;B$3)),"")</f>
        <v>0</v>
      </c>
      <c r="G377" s="98" t="b">
        <f>IF(C377="",IF(Aloitus_Start!$D$1="Suomi","Tieto puuttuu: "&amp;C$3,IF(Aloitus_Start!$D$1="Svenska","Information saknas: "&amp;C$3)),"")</f>
        <v>0</v>
      </c>
    </row>
    <row r="378" spans="1:7" x14ac:dyDescent="0.15">
      <c r="A378" s="3"/>
      <c r="B378" s="101"/>
      <c r="C378" s="102"/>
      <c r="D378" s="43"/>
      <c r="E378" s="19"/>
      <c r="F378" s="124"/>
      <c r="G378" s="124"/>
    </row>
    <row r="379" spans="1:7" x14ac:dyDescent="0.15">
      <c r="A379" s="4"/>
      <c r="B379" s="61"/>
      <c r="C379" s="62"/>
      <c r="D379" s="26">
        <f>C379-B379</f>
        <v>0</v>
      </c>
      <c r="E379" s="23" t="str">
        <f>IF(B379="","",IF(B379=0,"",(C379/B379)-1))</f>
        <v/>
      </c>
      <c r="F379" s="125" t="b">
        <f>IF(B379="",IF(Aloitus_Start!$D$1="Suomi","Tieto puuttuu: "&amp;B$3,IF(Aloitus_Start!$D$1="Svenska","Information saknas: "&amp;B$3)),"")</f>
        <v>0</v>
      </c>
      <c r="G379" s="125" t="b">
        <f>IF(C379="",IF(Aloitus_Start!$D$1="Suomi","Tieto puuttuu: "&amp;C$3,IF(Aloitus_Start!$D$1="Svenska","Information saknas: "&amp;C$3)),"")</f>
        <v>0</v>
      </c>
    </row>
    <row r="380" spans="1:7" x14ac:dyDescent="0.15">
      <c r="A380" s="4"/>
      <c r="B380" s="61"/>
      <c r="C380" s="62"/>
      <c r="D380" s="26">
        <f>C380-B380</f>
        <v>0</v>
      </c>
      <c r="E380" s="23" t="str">
        <f>IF(B380="","",IF(B380=0,"",(C380/B380)-1))</f>
        <v/>
      </c>
      <c r="F380" s="125" t="b">
        <f>IF(B380="",IF(Aloitus_Start!$D$1="Suomi","Tieto puuttuu: "&amp;B$3,IF(Aloitus_Start!$D$1="Svenska","Information saknas: "&amp;B$3)),"")</f>
        <v>0</v>
      </c>
      <c r="G380" s="125" t="b">
        <f>IF(C380="",IF(Aloitus_Start!$D$1="Suomi","Tieto puuttuu: "&amp;C$3,IF(Aloitus_Start!$D$1="Svenska","Information saknas: "&amp;C$3)),"")</f>
        <v>0</v>
      </c>
    </row>
    <row r="381" spans="1:7" x14ac:dyDescent="0.15">
      <c r="A381" s="3"/>
      <c r="B381" s="101"/>
      <c r="C381" s="102"/>
      <c r="D381" s="43"/>
      <c r="E381" s="47"/>
      <c r="F381" s="124"/>
      <c r="G381" s="124"/>
    </row>
    <row r="382" spans="1:7" x14ac:dyDescent="0.15">
      <c r="A382" s="4"/>
      <c r="B382" s="61"/>
      <c r="C382" s="62"/>
      <c r="D382" s="26">
        <f t="shared" ref="D382:D390" si="146">C382-B382</f>
        <v>0</v>
      </c>
      <c r="E382" s="23" t="str">
        <f t="shared" ref="E382:E390" si="147">IF(B382="","",IF(B382=0,"",(C382/B382)-1))</f>
        <v/>
      </c>
      <c r="F382" s="125" t="b">
        <f>IF(B382="",IF(Aloitus_Start!$D$1="Suomi","Tieto puuttuu: "&amp;B$3,IF(Aloitus_Start!$D$1="Svenska","Information saknas: "&amp;B$3)),"")</f>
        <v>0</v>
      </c>
      <c r="G382" s="125" t="b">
        <f>IF(C382="",IF(Aloitus_Start!$D$1="Suomi","Tieto puuttuu: "&amp;C$3,IF(Aloitus_Start!$D$1="Svenska","Information saknas: "&amp;C$3)),"")</f>
        <v>0</v>
      </c>
    </row>
    <row r="383" spans="1:7" x14ac:dyDescent="0.15">
      <c r="A383" s="7"/>
      <c r="B383" s="63"/>
      <c r="C383" s="64"/>
      <c r="D383" s="27">
        <f t="shared" si="146"/>
        <v>0</v>
      </c>
      <c r="E383" s="23" t="str">
        <f t="shared" si="147"/>
        <v/>
      </c>
      <c r="F383" s="98" t="b">
        <f>IF(B383="",IF(Aloitus_Start!$D$1="Suomi","Tieto puuttuu: "&amp;B$3,IF(Aloitus_Start!$D$1="Svenska","Information saknas: "&amp;B$3)),"")</f>
        <v>0</v>
      </c>
      <c r="G383" s="98" t="b">
        <f>IF(C383="",IF(Aloitus_Start!$D$1="Suomi","Tieto puuttuu: "&amp;C$3,IF(Aloitus_Start!$D$1="Svenska","Information saknas: "&amp;C$3)),"")</f>
        <v>0</v>
      </c>
    </row>
    <row r="384" spans="1:7" x14ac:dyDescent="0.15">
      <c r="A384" s="7"/>
      <c r="B384" s="63"/>
      <c r="C384" s="64"/>
      <c r="D384" s="27">
        <f t="shared" si="146"/>
        <v>0</v>
      </c>
      <c r="E384" s="23" t="str">
        <f t="shared" si="147"/>
        <v/>
      </c>
      <c r="F384" s="98" t="b">
        <f>IF(B384="",IF(Aloitus_Start!$D$1="Suomi","Tieto puuttuu: "&amp;B$3,IF(Aloitus_Start!$D$1="Svenska","Information saknas: "&amp;B$3)),"")</f>
        <v>0</v>
      </c>
      <c r="G384" s="98" t="b">
        <f>IF(C384="",IF(Aloitus_Start!$D$1="Suomi","Tieto puuttuu: "&amp;C$3,IF(Aloitus_Start!$D$1="Svenska","Information saknas: "&amp;C$3)),"")</f>
        <v>0</v>
      </c>
    </row>
    <row r="385" spans="1:7" x14ac:dyDescent="0.15">
      <c r="A385" s="4"/>
      <c r="B385" s="61"/>
      <c r="C385" s="62"/>
      <c r="D385" s="26">
        <f t="shared" si="146"/>
        <v>0</v>
      </c>
      <c r="E385" s="23" t="str">
        <f t="shared" si="147"/>
        <v/>
      </c>
      <c r="F385" s="125" t="b">
        <f>IF(B385="",IF(Aloitus_Start!$D$1="Suomi","Tieto puuttuu: "&amp;B$3,IF(Aloitus_Start!$D$1="Svenska","Information saknas: "&amp;B$3)),"")</f>
        <v>0</v>
      </c>
      <c r="G385" s="125" t="b">
        <f>IF(C385="",IF(Aloitus_Start!$D$1="Suomi","Tieto puuttuu: "&amp;C$3,IF(Aloitus_Start!$D$1="Svenska","Information saknas: "&amp;C$3)),"")</f>
        <v>0</v>
      </c>
    </row>
    <row r="386" spans="1:7" x14ac:dyDescent="0.15">
      <c r="A386" s="7"/>
      <c r="B386" s="63"/>
      <c r="C386" s="64"/>
      <c r="D386" s="27">
        <f t="shared" si="146"/>
        <v>0</v>
      </c>
      <c r="E386" s="23" t="str">
        <f t="shared" si="147"/>
        <v/>
      </c>
      <c r="F386" s="98" t="b">
        <f>IF(B386="",IF(Aloitus_Start!$D$1="Suomi","Tieto puuttuu: "&amp;B$3,IF(Aloitus_Start!$D$1="Svenska","Information saknas: "&amp;B$3)),"")</f>
        <v>0</v>
      </c>
      <c r="G386" s="98" t="b">
        <f>IF(C386="",IF(Aloitus_Start!$D$1="Suomi","Tieto puuttuu: "&amp;C$3,IF(Aloitus_Start!$D$1="Svenska","Information saknas: "&amp;C$3)),"")</f>
        <v>0</v>
      </c>
    </row>
    <row r="387" spans="1:7" x14ac:dyDescent="0.15">
      <c r="A387" s="7"/>
      <c r="B387" s="63"/>
      <c r="C387" s="64"/>
      <c r="D387" s="27">
        <f t="shared" si="146"/>
        <v>0</v>
      </c>
      <c r="E387" s="23" t="str">
        <f t="shared" si="147"/>
        <v/>
      </c>
      <c r="F387" s="98" t="b">
        <f>IF(B387="",IF(Aloitus_Start!$D$1="Suomi","Tieto puuttuu: "&amp;B$3,IF(Aloitus_Start!$D$1="Svenska","Information saknas: "&amp;B$3)),"")</f>
        <v>0</v>
      </c>
      <c r="G387" s="98" t="b">
        <f>IF(C387="",IF(Aloitus_Start!$D$1="Suomi","Tieto puuttuu: "&amp;C$3,IF(Aloitus_Start!$D$1="Svenska","Information saknas: "&amp;C$3)),"")</f>
        <v>0</v>
      </c>
    </row>
    <row r="388" spans="1:7" x14ac:dyDescent="0.15">
      <c r="A388" s="4"/>
      <c r="B388" s="61"/>
      <c r="C388" s="62"/>
      <c r="D388" s="26">
        <f t="shared" si="146"/>
        <v>0</v>
      </c>
      <c r="E388" s="48" t="str">
        <f t="shared" si="147"/>
        <v/>
      </c>
      <c r="F388" s="125" t="b">
        <f>IF(B388="",IF(Aloitus_Start!$D$1="Suomi","Tieto puuttuu: "&amp;B$3,IF(Aloitus_Start!$D$1="Svenska","Information saknas: "&amp;B$3)),"")</f>
        <v>0</v>
      </c>
      <c r="G388" s="125" t="b">
        <f>IF(C388="",IF(Aloitus_Start!$D$1="Suomi","Tieto puuttuu: "&amp;C$3,IF(Aloitus_Start!$D$1="Svenska","Information saknas: "&amp;C$3)),"")</f>
        <v>0</v>
      </c>
    </row>
    <row r="389" spans="1:7" x14ac:dyDescent="0.15">
      <c r="A389" s="7"/>
      <c r="B389" s="63"/>
      <c r="C389" s="64"/>
      <c r="D389" s="27">
        <f t="shared" si="146"/>
        <v>0</v>
      </c>
      <c r="E389" s="23" t="str">
        <f t="shared" si="147"/>
        <v/>
      </c>
      <c r="F389" s="98" t="b">
        <f>IF(B389="",IF(Aloitus_Start!$D$1="Suomi","Tieto puuttuu: "&amp;B$3,IF(Aloitus_Start!$D$1="Svenska","Information saknas: "&amp;B$3)),"")</f>
        <v>0</v>
      </c>
      <c r="G389" s="98" t="b">
        <f>IF(C389="",IF(Aloitus_Start!$D$1="Suomi","Tieto puuttuu: "&amp;C$3,IF(Aloitus_Start!$D$1="Svenska","Information saknas: "&amp;C$3)),"")</f>
        <v>0</v>
      </c>
    </row>
    <row r="390" spans="1:7" x14ac:dyDescent="0.15">
      <c r="A390" s="7"/>
      <c r="B390" s="63"/>
      <c r="C390" s="64"/>
      <c r="D390" s="27">
        <f t="shared" si="146"/>
        <v>0</v>
      </c>
      <c r="E390" s="23" t="str">
        <f t="shared" si="147"/>
        <v/>
      </c>
      <c r="F390" s="98" t="b">
        <f>IF(B390="",IF(Aloitus_Start!$D$1="Suomi","Tieto puuttuu: "&amp;B$3,IF(Aloitus_Start!$D$1="Svenska","Information saknas: "&amp;B$3)),"")</f>
        <v>0</v>
      </c>
      <c r="G390" s="98" t="b">
        <f>IF(C390="",IF(Aloitus_Start!$D$1="Suomi","Tieto puuttuu: "&amp;C$3,IF(Aloitus_Start!$D$1="Svenska","Information saknas: "&amp;C$3)),"")</f>
        <v>0</v>
      </c>
    </row>
    <row r="391" spans="1:7" x14ac:dyDescent="0.15">
      <c r="A391" s="3"/>
      <c r="B391" s="101"/>
      <c r="C391" s="102"/>
      <c r="D391" s="43"/>
      <c r="E391" s="44"/>
      <c r="F391" s="124"/>
      <c r="G391" s="124"/>
    </row>
    <row r="392" spans="1:7" x14ac:dyDescent="0.15">
      <c r="A392" s="4"/>
      <c r="B392" s="61"/>
      <c r="C392" s="62"/>
      <c r="D392" s="26"/>
      <c r="E392" s="36"/>
      <c r="F392" s="125"/>
      <c r="G392" s="125"/>
    </row>
    <row r="393" spans="1:7" x14ac:dyDescent="0.15">
      <c r="A393" s="7"/>
      <c r="B393" s="63"/>
      <c r="C393" s="64"/>
      <c r="D393" s="27">
        <f>C393-B393</f>
        <v>0</v>
      </c>
      <c r="E393" s="23" t="str">
        <f>IF(B393="","",IF(B393=0,"",(C393/B393)-1))</f>
        <v/>
      </c>
      <c r="F393" s="98" t="b">
        <f>IF(B393="",IF(Aloitus_Start!$D$1="Suomi","Tieto puuttuu: "&amp;B$3,IF(Aloitus_Start!$D$1="Svenska","Information saknas: "&amp;B$3)),"")</f>
        <v>0</v>
      </c>
      <c r="G393" s="98" t="b">
        <f>IF(C393="",IF(Aloitus_Start!$D$1="Suomi","Tieto puuttuu: "&amp;C$3,IF(Aloitus_Start!$D$1="Svenska","Information saknas: "&amp;C$3)),"")</f>
        <v>0</v>
      </c>
    </row>
    <row r="394" spans="1:7" x14ac:dyDescent="0.15">
      <c r="A394" s="7"/>
      <c r="B394" s="63"/>
      <c r="C394" s="64"/>
      <c r="D394" s="27">
        <f>C394-B394</f>
        <v>0</v>
      </c>
      <c r="E394" s="23" t="str">
        <f>IF(B394="","",IF(B394=0,"",(C394/B394)-1))</f>
        <v/>
      </c>
      <c r="F394" s="98" t="b">
        <f>IF(B394="",IF(Aloitus_Start!$D$1="Suomi","Tieto puuttuu: "&amp;B$3,IF(Aloitus_Start!$D$1="Svenska","Information saknas: "&amp;B$3)),"")</f>
        <v>0</v>
      </c>
      <c r="G394" s="98" t="b">
        <f>IF(C394="",IF(Aloitus_Start!$D$1="Suomi","Tieto puuttuu: "&amp;C$3,IF(Aloitus_Start!$D$1="Svenska","Information saknas: "&amp;C$3)),"")</f>
        <v>0</v>
      </c>
    </row>
    <row r="395" spans="1:7" x14ac:dyDescent="0.15">
      <c r="A395" s="7"/>
      <c r="B395" s="63"/>
      <c r="C395" s="64"/>
      <c r="D395" s="27">
        <f>C395-B395</f>
        <v>0</v>
      </c>
      <c r="E395" s="23" t="str">
        <f>IF(B395="","",IF(B395=0,"",(C395/B395)-1))</f>
        <v/>
      </c>
      <c r="F395" s="98" t="b">
        <f>IF(B395="",IF(Aloitus_Start!$D$1="Suomi","Tieto puuttuu: "&amp;B$3,IF(Aloitus_Start!$D$1="Svenska","Information saknas: "&amp;B$3)),"")</f>
        <v>0</v>
      </c>
      <c r="G395" s="98" t="b">
        <f>IF(C395="",IF(Aloitus_Start!$D$1="Suomi","Tieto puuttuu: "&amp;C$3,IF(Aloitus_Start!$D$1="Svenska","Information saknas: "&amp;C$3)),"")</f>
        <v>0</v>
      </c>
    </row>
    <row r="396" spans="1:7" x14ac:dyDescent="0.15">
      <c r="A396" s="4"/>
      <c r="B396" s="61"/>
      <c r="C396" s="62"/>
      <c r="D396" s="26"/>
      <c r="E396" s="36"/>
      <c r="F396" s="125"/>
      <c r="G396" s="125"/>
    </row>
    <row r="397" spans="1:7" x14ac:dyDescent="0.15">
      <c r="A397" s="7"/>
      <c r="B397" s="63"/>
      <c r="C397" s="64"/>
      <c r="D397" s="27">
        <f t="shared" ref="D397:D398" si="148">C397-B397</f>
        <v>0</v>
      </c>
      <c r="E397" s="23" t="str">
        <f t="shared" ref="E397:E398" si="149">IF(B397="","",IF(B397=0,"",(C397/B397)-1))</f>
        <v/>
      </c>
      <c r="F397" s="98" t="b">
        <f>IF(B397="",IF(Aloitus_Start!$D$1="Suomi","Tieto puuttuu: "&amp;B$3,IF(Aloitus_Start!$D$1="Svenska","Information saknas: "&amp;B$3)),"")</f>
        <v>0</v>
      </c>
      <c r="G397" s="98" t="b">
        <f>IF(C397="",IF(Aloitus_Start!$D$1="Suomi","Tieto puuttuu: "&amp;C$3,IF(Aloitus_Start!$D$1="Svenska","Information saknas: "&amp;C$3)),"")</f>
        <v>0</v>
      </c>
    </row>
    <row r="398" spans="1:7" x14ac:dyDescent="0.15">
      <c r="A398" s="7"/>
      <c r="B398" s="63"/>
      <c r="C398" s="64"/>
      <c r="D398" s="27">
        <f t="shared" si="148"/>
        <v>0</v>
      </c>
      <c r="E398" s="23" t="str">
        <f t="shared" si="149"/>
        <v/>
      </c>
      <c r="F398" s="98" t="b">
        <f>IF(B398="",IF(Aloitus_Start!$D$1="Suomi","Tieto puuttuu: "&amp;B$3,IF(Aloitus_Start!$D$1="Svenska","Information saknas: "&amp;B$3)),"")</f>
        <v>0</v>
      </c>
      <c r="G398" s="98" t="b">
        <f>IF(C398="",IF(Aloitus_Start!$D$1="Suomi","Tieto puuttuu: "&amp;C$3,IF(Aloitus_Start!$D$1="Svenska","Information saknas: "&amp;C$3)),"")</f>
        <v>0</v>
      </c>
    </row>
    <row r="399" spans="1:7" x14ac:dyDescent="0.15">
      <c r="A399" s="4"/>
      <c r="B399" s="61"/>
      <c r="C399" s="62"/>
      <c r="D399" s="26"/>
      <c r="E399" s="36"/>
      <c r="F399" s="125"/>
      <c r="G399" s="125"/>
    </row>
    <row r="400" spans="1:7" x14ac:dyDescent="0.15">
      <c r="A400" s="5"/>
      <c r="B400" s="57"/>
      <c r="C400" s="58"/>
      <c r="D400" s="22">
        <f t="shared" ref="D400:D405" si="150">C400-B400</f>
        <v>0</v>
      </c>
      <c r="E400" s="23" t="str">
        <f t="shared" ref="E400:E405" si="151">IF(B400="","",IF(B400=0,"",(C400/B400)-1))</f>
        <v/>
      </c>
      <c r="F400" s="126" t="b">
        <f>IF(B400="",IF(Aloitus_Start!$D$1="Suomi","Tieto puuttuu: "&amp;B$3,IF(Aloitus_Start!$D$1="Svenska","Information saknas: "&amp;B$3)),"")</f>
        <v>0</v>
      </c>
      <c r="G400" s="126" t="b">
        <f>IF(C400="",IF(Aloitus_Start!$D$1="Suomi","Tieto puuttuu: "&amp;C$3,IF(Aloitus_Start!$D$1="Svenska","Information saknas: "&amp;C$3)),"")</f>
        <v>0</v>
      </c>
    </row>
    <row r="401" spans="1:12" x14ac:dyDescent="0.15">
      <c r="A401" s="7"/>
      <c r="B401" s="63"/>
      <c r="C401" s="64"/>
      <c r="D401" s="27">
        <f t="shared" si="150"/>
        <v>0</v>
      </c>
      <c r="E401" s="23" t="str">
        <f t="shared" si="151"/>
        <v/>
      </c>
      <c r="F401" s="98" t="b">
        <f>IF(B401="",IF(Aloitus_Start!$D$1="Suomi","Tieto puuttuu: "&amp;B$3,IF(Aloitus_Start!$D$1="Svenska","Information saknas: "&amp;B$3)),"")</f>
        <v>0</v>
      </c>
      <c r="G401" s="98" t="b">
        <f>IF(C401="",IF(Aloitus_Start!$D$1="Suomi","Tieto puuttuu: "&amp;C$3,IF(Aloitus_Start!$D$1="Svenska","Information saknas: "&amp;C$3)),"")</f>
        <v>0</v>
      </c>
    </row>
    <row r="402" spans="1:12" x14ac:dyDescent="0.15">
      <c r="A402" s="7"/>
      <c r="B402" s="63"/>
      <c r="C402" s="64"/>
      <c r="D402" s="27">
        <f t="shared" si="150"/>
        <v>0</v>
      </c>
      <c r="E402" s="23" t="str">
        <f t="shared" si="151"/>
        <v/>
      </c>
      <c r="F402" s="98" t="b">
        <f>IF(B402="",IF(Aloitus_Start!$D$1="Suomi","Tieto puuttuu: "&amp;B$3,IF(Aloitus_Start!$D$1="Svenska","Information saknas: "&amp;B$3)),"")</f>
        <v>0</v>
      </c>
      <c r="G402" s="98" t="b">
        <f>IF(C402="",IF(Aloitus_Start!$D$1="Suomi","Tieto puuttuu: "&amp;C$3,IF(Aloitus_Start!$D$1="Svenska","Information saknas: "&amp;C$3)),"")</f>
        <v>0</v>
      </c>
    </row>
    <row r="403" spans="1:12" x14ac:dyDescent="0.15">
      <c r="A403" s="5"/>
      <c r="B403" s="57"/>
      <c r="C403" s="58"/>
      <c r="D403" s="22">
        <f t="shared" si="150"/>
        <v>0</v>
      </c>
      <c r="E403" s="23" t="str">
        <f t="shared" si="151"/>
        <v/>
      </c>
      <c r="F403" s="126" t="b">
        <f>IF(B403="",IF(Aloitus_Start!$D$1="Suomi","Tieto puuttuu: "&amp;B$3,IF(Aloitus_Start!$D$1="Svenska","Information saknas: "&amp;B$3)),"")</f>
        <v>0</v>
      </c>
      <c r="G403" s="126" t="b">
        <f>IF(C403="",IF(Aloitus_Start!$D$1="Suomi","Tieto puuttuu: "&amp;C$3,IF(Aloitus_Start!$D$1="Svenska","Information saknas: "&amp;C$3)),"")</f>
        <v>0</v>
      </c>
      <c r="H403" s="38"/>
      <c r="I403" s="14"/>
      <c r="J403" s="14"/>
      <c r="K403" s="89"/>
      <c r="L403" s="90"/>
    </row>
    <row r="404" spans="1:12" x14ac:dyDescent="0.15">
      <c r="A404" s="7"/>
      <c r="B404" s="63"/>
      <c r="C404" s="64"/>
      <c r="D404" s="27">
        <f t="shared" si="150"/>
        <v>0</v>
      </c>
      <c r="E404" s="23" t="str">
        <f t="shared" si="151"/>
        <v/>
      </c>
      <c r="F404" s="98" t="b">
        <f>IF(B404="",IF(Aloitus_Start!$D$1="Suomi","Tieto puuttuu: "&amp;B$3,IF(Aloitus_Start!$D$1="Svenska","Information saknas: "&amp;B$3)),"")</f>
        <v>0</v>
      </c>
      <c r="G404" s="98" t="b">
        <f>IF(C404="",IF(Aloitus_Start!$D$1="Suomi","Tieto puuttuu: "&amp;C$3,IF(Aloitus_Start!$D$1="Svenska","Information saknas: "&amp;C$3)),"")</f>
        <v>0</v>
      </c>
    </row>
    <row r="405" spans="1:12" x14ac:dyDescent="0.15">
      <c r="A405" s="7"/>
      <c r="B405" s="63"/>
      <c r="C405" s="64"/>
      <c r="D405" s="27">
        <f t="shared" si="150"/>
        <v>0</v>
      </c>
      <c r="E405" s="23" t="str">
        <f t="shared" si="151"/>
        <v/>
      </c>
      <c r="F405" s="98" t="b">
        <f>IF(B405="",IF(Aloitus_Start!$D$1="Suomi","Tieto puuttuu: "&amp;B$3,IF(Aloitus_Start!$D$1="Svenska","Information saknas: "&amp;B$3)),"")</f>
        <v>0</v>
      </c>
      <c r="G405" s="98" t="b">
        <f>IF(C405="",IF(Aloitus_Start!$D$1="Suomi","Tieto puuttuu: "&amp;C$3,IF(Aloitus_Start!$D$1="Svenska","Information saknas: "&amp;C$3)),"")</f>
        <v>0</v>
      </c>
    </row>
    <row r="406" spans="1:12" x14ac:dyDescent="0.15">
      <c r="A406" s="4"/>
      <c r="B406" s="61"/>
      <c r="C406" s="62"/>
      <c r="D406" s="26"/>
      <c r="E406" s="36"/>
      <c r="F406" s="125"/>
      <c r="G406" s="125"/>
      <c r="H406" s="38"/>
      <c r="I406" s="14"/>
      <c r="J406" s="14"/>
      <c r="K406" s="89"/>
      <c r="L406" s="90"/>
    </row>
    <row r="407" spans="1:12" x14ac:dyDescent="0.15">
      <c r="A407" s="5"/>
      <c r="B407" s="57"/>
      <c r="C407" s="58"/>
      <c r="D407" s="22">
        <f t="shared" ref="D407:D412" si="152">C407-B407</f>
        <v>0</v>
      </c>
      <c r="E407" s="23" t="str">
        <f t="shared" ref="E407:E412" si="153">IF(B407="","",IF(B407=0,"",(C407/B407)-1))</f>
        <v/>
      </c>
      <c r="F407" s="126" t="b">
        <f>IF(B407="",IF(Aloitus_Start!$D$1="Suomi","Tieto puuttuu: "&amp;B$3,IF(Aloitus_Start!$D$1="Svenska","Information saknas: "&amp;B$3)),"")</f>
        <v>0</v>
      </c>
      <c r="G407" s="126" t="b">
        <f>IF(C407="",IF(Aloitus_Start!$D$1="Suomi","Tieto puuttuu: "&amp;C$3,IF(Aloitus_Start!$D$1="Svenska","Information saknas: "&amp;C$3)),"")</f>
        <v>0</v>
      </c>
    </row>
    <row r="408" spans="1:12" x14ac:dyDescent="0.15">
      <c r="A408" s="7"/>
      <c r="B408" s="63"/>
      <c r="C408" s="64"/>
      <c r="D408" s="27">
        <f t="shared" si="152"/>
        <v>0</v>
      </c>
      <c r="E408" s="23" t="str">
        <f t="shared" si="153"/>
        <v/>
      </c>
      <c r="F408" s="98" t="b">
        <f>IF(B408="",IF(Aloitus_Start!$D$1="Suomi","Tieto puuttuu: "&amp;B$3,IF(Aloitus_Start!$D$1="Svenska","Information saknas: "&amp;B$3)),"")</f>
        <v>0</v>
      </c>
      <c r="G408" s="98" t="b">
        <f>IF(C408="",IF(Aloitus_Start!$D$1="Suomi","Tieto puuttuu: "&amp;C$3,IF(Aloitus_Start!$D$1="Svenska","Information saknas: "&amp;C$3)),"")</f>
        <v>0</v>
      </c>
    </row>
    <row r="409" spans="1:12" x14ac:dyDescent="0.15">
      <c r="A409" s="7"/>
      <c r="B409" s="63"/>
      <c r="C409" s="64"/>
      <c r="D409" s="27">
        <f t="shared" si="152"/>
        <v>0</v>
      </c>
      <c r="E409" s="23" t="str">
        <f t="shared" si="153"/>
        <v/>
      </c>
      <c r="F409" s="98" t="b">
        <f>IF(B409="",IF(Aloitus_Start!$D$1="Suomi","Tieto puuttuu: "&amp;B$3,IF(Aloitus_Start!$D$1="Svenska","Information saknas: "&amp;B$3)),"")</f>
        <v>0</v>
      </c>
      <c r="G409" s="98" t="b">
        <f>IF(C409="",IF(Aloitus_Start!$D$1="Suomi","Tieto puuttuu: "&amp;C$3,IF(Aloitus_Start!$D$1="Svenska","Information saknas: "&amp;C$3)),"")</f>
        <v>0</v>
      </c>
    </row>
    <row r="410" spans="1:12" x14ac:dyDescent="0.15">
      <c r="A410" s="5"/>
      <c r="B410" s="57"/>
      <c r="C410" s="58"/>
      <c r="D410" s="22">
        <f t="shared" si="152"/>
        <v>0</v>
      </c>
      <c r="E410" s="23" t="str">
        <f t="shared" si="153"/>
        <v/>
      </c>
      <c r="F410" s="126" t="b">
        <f>IF(B410="",IF(Aloitus_Start!$D$1="Suomi","Tieto puuttuu: "&amp;B$3,IF(Aloitus_Start!$D$1="Svenska","Information saknas: "&amp;B$3)),"")</f>
        <v>0</v>
      </c>
      <c r="G410" s="126" t="b">
        <f>IF(C410="",IF(Aloitus_Start!$D$1="Suomi","Tieto puuttuu: "&amp;C$3,IF(Aloitus_Start!$D$1="Svenska","Information saknas: "&amp;C$3)),"")</f>
        <v>0</v>
      </c>
      <c r="H410" s="38"/>
      <c r="I410" s="14"/>
      <c r="J410" s="14"/>
      <c r="K410" s="89"/>
      <c r="L410" s="90"/>
    </row>
    <row r="411" spans="1:12" x14ac:dyDescent="0.15">
      <c r="A411" s="7"/>
      <c r="B411" s="63"/>
      <c r="C411" s="64"/>
      <c r="D411" s="27">
        <f t="shared" si="152"/>
        <v>0</v>
      </c>
      <c r="E411" s="23" t="str">
        <f t="shared" si="153"/>
        <v/>
      </c>
      <c r="F411" s="98" t="b">
        <f>IF(B411="",IF(Aloitus_Start!$D$1="Suomi","Tieto puuttuu: "&amp;B$3,IF(Aloitus_Start!$D$1="Svenska","Information saknas: "&amp;B$3)),"")</f>
        <v>0</v>
      </c>
      <c r="G411" s="98" t="b">
        <f>IF(C411="",IF(Aloitus_Start!$D$1="Suomi","Tieto puuttuu: "&amp;C$3,IF(Aloitus_Start!$D$1="Svenska","Information saknas: "&amp;C$3)),"")</f>
        <v>0</v>
      </c>
    </row>
    <row r="412" spans="1:12" x14ac:dyDescent="0.15">
      <c r="A412" s="7"/>
      <c r="B412" s="63"/>
      <c r="C412" s="64"/>
      <c r="D412" s="27">
        <f t="shared" si="152"/>
        <v>0</v>
      </c>
      <c r="E412" s="23" t="str">
        <f t="shared" si="153"/>
        <v/>
      </c>
      <c r="F412" s="98" t="b">
        <f>IF(B412="",IF(Aloitus_Start!$D$1="Suomi","Tieto puuttuu: "&amp;B$3,IF(Aloitus_Start!$D$1="Svenska","Information saknas: "&amp;B$3)),"")</f>
        <v>0</v>
      </c>
      <c r="G412" s="98" t="b">
        <f>IF(C412="",IF(Aloitus_Start!$D$1="Suomi","Tieto puuttuu: "&amp;C$3,IF(Aloitus_Start!$D$1="Svenska","Information saknas: "&amp;C$3)),"")</f>
        <v>0</v>
      </c>
    </row>
    <row r="413" spans="1:12" x14ac:dyDescent="0.15">
      <c r="A413" s="4"/>
      <c r="B413" s="61"/>
      <c r="C413" s="62"/>
      <c r="D413" s="26"/>
      <c r="E413" s="36"/>
      <c r="F413" s="125"/>
      <c r="G413" s="125"/>
      <c r="H413" s="38"/>
      <c r="I413" s="14"/>
      <c r="J413" s="14"/>
      <c r="K413" s="89"/>
      <c r="L413" s="90"/>
    </row>
    <row r="414" spans="1:12" x14ac:dyDescent="0.15">
      <c r="A414" s="5"/>
      <c r="B414" s="57"/>
      <c r="C414" s="58"/>
      <c r="D414" s="22">
        <f t="shared" ref="D414:D419" si="154">C414-B414</f>
        <v>0</v>
      </c>
      <c r="E414" s="23" t="str">
        <f t="shared" ref="E414:E419" si="155">IF(B414="","",IF(B414=0,"",(C414/B414)-1))</f>
        <v/>
      </c>
      <c r="F414" s="126" t="b">
        <f>IF(B414="",IF(Aloitus_Start!$D$1="Suomi","Tieto puuttuu: "&amp;B$3,IF(Aloitus_Start!$D$1="Svenska","Information saknas: "&amp;B$3)),"")</f>
        <v>0</v>
      </c>
      <c r="G414" s="126" t="b">
        <f>IF(C414="",IF(Aloitus_Start!$D$1="Suomi","Tieto puuttuu: "&amp;C$3,IF(Aloitus_Start!$D$1="Svenska","Information saknas: "&amp;C$3)),"")</f>
        <v>0</v>
      </c>
    </row>
    <row r="415" spans="1:12" x14ac:dyDescent="0.15">
      <c r="A415" s="7"/>
      <c r="B415" s="63"/>
      <c r="C415" s="64"/>
      <c r="D415" s="27">
        <f t="shared" si="154"/>
        <v>0</v>
      </c>
      <c r="E415" s="23" t="str">
        <f t="shared" si="155"/>
        <v/>
      </c>
      <c r="F415" s="98" t="b">
        <f>IF(B415="",IF(Aloitus_Start!$D$1="Suomi","Tieto puuttuu: "&amp;B$3,IF(Aloitus_Start!$D$1="Svenska","Information saknas: "&amp;B$3)),"")</f>
        <v>0</v>
      </c>
      <c r="G415" s="98" t="b">
        <f>IF(C415="",IF(Aloitus_Start!$D$1="Suomi","Tieto puuttuu: "&amp;C$3,IF(Aloitus_Start!$D$1="Svenska","Information saknas: "&amp;C$3)),"")</f>
        <v>0</v>
      </c>
    </row>
    <row r="416" spans="1:12" x14ac:dyDescent="0.15">
      <c r="A416" s="7"/>
      <c r="B416" s="63"/>
      <c r="C416" s="64"/>
      <c r="D416" s="27">
        <f t="shared" si="154"/>
        <v>0</v>
      </c>
      <c r="E416" s="23" t="str">
        <f t="shared" si="155"/>
        <v/>
      </c>
      <c r="F416" s="98" t="b">
        <f>IF(B416="",IF(Aloitus_Start!$D$1="Suomi","Tieto puuttuu: "&amp;B$3,IF(Aloitus_Start!$D$1="Svenska","Information saknas: "&amp;B$3)),"")</f>
        <v>0</v>
      </c>
      <c r="G416" s="98" t="b">
        <f>IF(C416="",IF(Aloitus_Start!$D$1="Suomi","Tieto puuttuu: "&amp;C$3,IF(Aloitus_Start!$D$1="Svenska","Information saknas: "&amp;C$3)),"")</f>
        <v>0</v>
      </c>
    </row>
    <row r="417" spans="1:12" x14ac:dyDescent="0.15">
      <c r="A417" s="5"/>
      <c r="B417" s="57"/>
      <c r="C417" s="58"/>
      <c r="D417" s="22">
        <f t="shared" si="154"/>
        <v>0</v>
      </c>
      <c r="E417" s="23" t="str">
        <f t="shared" si="155"/>
        <v/>
      </c>
      <c r="F417" s="126" t="b">
        <f>IF(B417="",IF(Aloitus_Start!$D$1="Suomi","Tieto puuttuu: "&amp;B$3,IF(Aloitus_Start!$D$1="Svenska","Information saknas: "&amp;B$3)),"")</f>
        <v>0</v>
      </c>
      <c r="G417" s="126" t="b">
        <f>IF(C417="",IF(Aloitus_Start!$D$1="Suomi","Tieto puuttuu: "&amp;C$3,IF(Aloitus_Start!$D$1="Svenska","Information saknas: "&amp;C$3)),"")</f>
        <v>0</v>
      </c>
      <c r="H417" s="38"/>
      <c r="I417" s="14"/>
      <c r="J417" s="14"/>
      <c r="K417" s="89"/>
      <c r="L417" s="90"/>
    </row>
    <row r="418" spans="1:12" x14ac:dyDescent="0.15">
      <c r="A418" s="7"/>
      <c r="B418" s="63"/>
      <c r="C418" s="64"/>
      <c r="D418" s="27">
        <f t="shared" si="154"/>
        <v>0</v>
      </c>
      <c r="E418" s="23" t="str">
        <f t="shared" si="155"/>
        <v/>
      </c>
      <c r="F418" s="98" t="b">
        <f>IF(B418="",IF(Aloitus_Start!$D$1="Suomi","Tieto puuttuu: "&amp;B$3,IF(Aloitus_Start!$D$1="Svenska","Information saknas: "&amp;B$3)),"")</f>
        <v>0</v>
      </c>
      <c r="G418" s="98" t="b">
        <f>IF(C418="",IF(Aloitus_Start!$D$1="Suomi","Tieto puuttuu: "&amp;C$3,IF(Aloitus_Start!$D$1="Svenska","Information saknas: "&amp;C$3)),"")</f>
        <v>0</v>
      </c>
    </row>
    <row r="419" spans="1:12" x14ac:dyDescent="0.15">
      <c r="A419" s="7"/>
      <c r="B419" s="63"/>
      <c r="C419" s="64"/>
      <c r="D419" s="27">
        <f t="shared" si="154"/>
        <v>0</v>
      </c>
      <c r="E419" s="23" t="str">
        <f t="shared" si="155"/>
        <v/>
      </c>
      <c r="F419" s="98" t="b">
        <f>IF(B419="",IF(Aloitus_Start!$D$1="Suomi","Tieto puuttuu: "&amp;B$3,IF(Aloitus_Start!$D$1="Svenska","Information saknas: "&amp;B$3)),"")</f>
        <v>0</v>
      </c>
      <c r="G419" s="98" t="b">
        <f>IF(C419="",IF(Aloitus_Start!$D$1="Suomi","Tieto puuttuu: "&amp;C$3,IF(Aloitus_Start!$D$1="Svenska","Information saknas: "&amp;C$3)),"")</f>
        <v>0</v>
      </c>
    </row>
    <row r="420" spans="1:12" x14ac:dyDescent="0.15">
      <c r="A420" s="4"/>
      <c r="B420" s="61"/>
      <c r="C420" s="62"/>
      <c r="D420" s="26"/>
      <c r="E420" s="36"/>
      <c r="F420" s="125"/>
      <c r="G420" s="125"/>
    </row>
    <row r="421" spans="1:12" x14ac:dyDescent="0.15">
      <c r="A421" s="5"/>
      <c r="B421" s="57"/>
      <c r="C421" s="58"/>
      <c r="D421" s="22">
        <f>C421-B421</f>
        <v>0</v>
      </c>
      <c r="E421" s="23" t="str">
        <f>IF(B421="","",IF(B421=0,"",(C421/B421)-1))</f>
        <v/>
      </c>
      <c r="F421" s="126" t="b">
        <f>IF(B421="",IF(Aloitus_Start!$D$1="Suomi","Tieto puuttuu: "&amp;B$3,IF(Aloitus_Start!$D$1="Svenska","Information saknas: "&amp;B$3)),"")</f>
        <v>0</v>
      </c>
      <c r="G421" s="126" t="b">
        <f>IF(C421="",IF(Aloitus_Start!$D$1="Suomi","Tieto puuttuu: "&amp;C$3,IF(Aloitus_Start!$D$1="Svenska","Information saknas: "&amp;C$3)),"")</f>
        <v>0</v>
      </c>
      <c r="H421" s="38"/>
      <c r="I421" s="14"/>
      <c r="J421" s="14"/>
      <c r="K421" s="89"/>
      <c r="L421" s="90"/>
    </row>
    <row r="422" spans="1:12" x14ac:dyDescent="0.15">
      <c r="A422" s="7"/>
      <c r="B422" s="63"/>
      <c r="C422" s="64"/>
      <c r="D422" s="27">
        <f>C422-B422</f>
        <v>0</v>
      </c>
      <c r="E422" s="23" t="str">
        <f>IF(B422="","",IF(B422=0,"",(C422/B422)-1))</f>
        <v/>
      </c>
      <c r="F422" s="98" t="b">
        <f>IF(B422="",IF(Aloitus_Start!$D$1="Suomi","Tieto puuttuu: "&amp;B$3,IF(Aloitus_Start!$D$1="Svenska","Information saknas: "&amp;B$3)),"")</f>
        <v>0</v>
      </c>
      <c r="G422" s="98" t="b">
        <f>IF(C422="",IF(Aloitus_Start!$D$1="Suomi","Tieto puuttuu: "&amp;C$3,IF(Aloitus_Start!$D$1="Svenska","Information saknas: "&amp;C$3)),"")</f>
        <v>0</v>
      </c>
    </row>
    <row r="423" spans="1:12" x14ac:dyDescent="0.15">
      <c r="A423" s="7"/>
      <c r="B423" s="63"/>
      <c r="C423" s="64"/>
      <c r="D423" s="27">
        <f>C423-B423</f>
        <v>0</v>
      </c>
      <c r="E423" s="23" t="str">
        <f>IF(B423="","",IF(B423=0,"",(C423/B423)-1))</f>
        <v/>
      </c>
      <c r="F423" s="98" t="b">
        <f>IF(B423="",IF(Aloitus_Start!$D$1="Suomi","Tieto puuttuu: "&amp;B$3,IF(Aloitus_Start!$D$1="Svenska","Information saknas: "&amp;B$3)),"")</f>
        <v>0</v>
      </c>
      <c r="G423" s="98" t="b">
        <f>IF(C423="",IF(Aloitus_Start!$D$1="Suomi","Tieto puuttuu: "&amp;C$3,IF(Aloitus_Start!$D$1="Svenska","Information saknas: "&amp;C$3)),"")</f>
        <v>0</v>
      </c>
    </row>
    <row r="424" spans="1:12" x14ac:dyDescent="0.15">
      <c r="A424" s="4"/>
      <c r="B424" s="61"/>
      <c r="C424" s="62"/>
      <c r="D424" s="26"/>
      <c r="E424" s="36"/>
      <c r="F424" s="125"/>
      <c r="G424" s="125"/>
    </row>
    <row r="425" spans="1:12" x14ac:dyDescent="0.15">
      <c r="A425" s="5"/>
      <c r="B425" s="57"/>
      <c r="C425" s="58"/>
      <c r="D425" s="22">
        <f>C425-B425</f>
        <v>0</v>
      </c>
      <c r="E425" s="23" t="str">
        <f>IF(B425="","",IF(B425=0,"",(C425/B425)-1))</f>
        <v/>
      </c>
      <c r="F425" s="126" t="b">
        <f>IF(B425="",IF(Aloitus_Start!$D$1="Suomi","Tieto puuttuu: "&amp;B$3,IF(Aloitus_Start!$D$1="Svenska","Information saknas: "&amp;B$3)),"")</f>
        <v>0</v>
      </c>
      <c r="G425" s="126" t="b">
        <f>IF(C425="",IF(Aloitus_Start!$D$1="Suomi","Tieto puuttuu: "&amp;C$3,IF(Aloitus_Start!$D$1="Svenska","Information saknas: "&amp;C$3)),"")</f>
        <v>0</v>
      </c>
      <c r="H425" s="38"/>
      <c r="I425" s="14"/>
      <c r="J425" s="14"/>
      <c r="K425" s="89"/>
      <c r="L425" s="90"/>
    </row>
    <row r="426" spans="1:12" x14ac:dyDescent="0.15">
      <c r="A426" s="7"/>
      <c r="B426" s="63"/>
      <c r="C426" s="64"/>
      <c r="D426" s="27">
        <f>C426-B426</f>
        <v>0</v>
      </c>
      <c r="E426" s="23" t="str">
        <f>IF(B426="","",IF(B426=0,"",(C426/B426)-1))</f>
        <v/>
      </c>
      <c r="F426" s="98" t="b">
        <f>IF(B426="",IF(Aloitus_Start!$D$1="Suomi","Tieto puuttuu: "&amp;B$3,IF(Aloitus_Start!$D$1="Svenska","Information saknas: "&amp;B$3)),"")</f>
        <v>0</v>
      </c>
      <c r="G426" s="98" t="b">
        <f>IF(C426="",IF(Aloitus_Start!$D$1="Suomi","Tieto puuttuu: "&amp;C$3,IF(Aloitus_Start!$D$1="Svenska","Information saknas: "&amp;C$3)),"")</f>
        <v>0</v>
      </c>
    </row>
    <row r="427" spans="1:12" x14ac:dyDescent="0.15">
      <c r="A427" s="7"/>
      <c r="B427" s="63"/>
      <c r="C427" s="64"/>
      <c r="D427" s="27">
        <f>C427-B427</f>
        <v>0</v>
      </c>
      <c r="E427" s="23" t="str">
        <f>IF(B427="","",IF(B427=0,"",(C427/B427)-1))</f>
        <v/>
      </c>
      <c r="F427" s="98" t="b">
        <f>IF(B427="",IF(Aloitus_Start!$D$1="Suomi","Tieto puuttuu: "&amp;B$3,IF(Aloitus_Start!$D$1="Svenska","Information saknas: "&amp;B$3)),"")</f>
        <v>0</v>
      </c>
      <c r="G427" s="98" t="b">
        <f>IF(C427="",IF(Aloitus_Start!$D$1="Suomi","Tieto puuttuu: "&amp;C$3,IF(Aloitus_Start!$D$1="Svenska","Information saknas: "&amp;C$3)),"")</f>
        <v>0</v>
      </c>
    </row>
    <row r="428" spans="1:12" x14ac:dyDescent="0.15">
      <c r="A428" s="4"/>
      <c r="B428" s="61"/>
      <c r="C428" s="62"/>
      <c r="D428" s="26"/>
      <c r="E428" s="36"/>
      <c r="F428" s="125"/>
      <c r="G428" s="125"/>
      <c r="H428" s="38"/>
      <c r="I428" s="14"/>
      <c r="J428" s="14"/>
      <c r="K428" s="89"/>
      <c r="L428" s="90"/>
    </row>
    <row r="429" spans="1:12" x14ac:dyDescent="0.15">
      <c r="A429" s="5"/>
      <c r="B429" s="57"/>
      <c r="C429" s="58"/>
      <c r="D429" s="22">
        <f t="shared" ref="D429:D434" si="156">C429-B429</f>
        <v>0</v>
      </c>
      <c r="E429" s="23" t="str">
        <f t="shared" ref="E429:E434" si="157">IF(B429="","",IF(B429=0,"",(C429/B429)-1))</f>
        <v/>
      </c>
      <c r="F429" s="126" t="b">
        <f>IF(B429="",IF(Aloitus_Start!$D$1="Suomi","Tieto puuttuu: "&amp;B$3,IF(Aloitus_Start!$D$1="Svenska","Information saknas: "&amp;B$3)),"")</f>
        <v>0</v>
      </c>
      <c r="G429" s="126" t="b">
        <f>IF(C429="",IF(Aloitus_Start!$D$1="Suomi","Tieto puuttuu: "&amp;C$3,IF(Aloitus_Start!$D$1="Svenska","Information saknas: "&amp;C$3)),"")</f>
        <v>0</v>
      </c>
    </row>
    <row r="430" spans="1:12" x14ac:dyDescent="0.15">
      <c r="A430" s="7"/>
      <c r="B430" s="63"/>
      <c r="C430" s="64"/>
      <c r="D430" s="27">
        <f t="shared" si="156"/>
        <v>0</v>
      </c>
      <c r="E430" s="23" t="str">
        <f t="shared" si="157"/>
        <v/>
      </c>
      <c r="F430" s="98" t="b">
        <f>IF(B430="",IF(Aloitus_Start!$D$1="Suomi","Tieto puuttuu: "&amp;B$3,IF(Aloitus_Start!$D$1="Svenska","Information saknas: "&amp;B$3)),"")</f>
        <v>0</v>
      </c>
      <c r="G430" s="98" t="b">
        <f>IF(C430="",IF(Aloitus_Start!$D$1="Suomi","Tieto puuttuu: "&amp;C$3,IF(Aloitus_Start!$D$1="Svenska","Information saknas: "&amp;C$3)),"")</f>
        <v>0</v>
      </c>
    </row>
    <row r="431" spans="1:12" x14ac:dyDescent="0.15">
      <c r="A431" s="7"/>
      <c r="B431" s="63"/>
      <c r="C431" s="64"/>
      <c r="D431" s="27">
        <f t="shared" si="156"/>
        <v>0</v>
      </c>
      <c r="E431" s="23" t="str">
        <f t="shared" si="157"/>
        <v/>
      </c>
      <c r="F431" s="98" t="b">
        <f>IF(B431="",IF(Aloitus_Start!$D$1="Suomi","Tieto puuttuu: "&amp;B$3,IF(Aloitus_Start!$D$1="Svenska","Information saknas: "&amp;B$3)),"")</f>
        <v>0</v>
      </c>
      <c r="G431" s="98" t="b">
        <f>IF(C431="",IF(Aloitus_Start!$D$1="Suomi","Tieto puuttuu: "&amp;C$3,IF(Aloitus_Start!$D$1="Svenska","Information saknas: "&amp;C$3)),"")</f>
        <v>0</v>
      </c>
    </row>
    <row r="432" spans="1:12" x14ac:dyDescent="0.15">
      <c r="A432" s="5"/>
      <c r="B432" s="57"/>
      <c r="C432" s="58"/>
      <c r="D432" s="22">
        <f>C432-B432</f>
        <v>0</v>
      </c>
      <c r="E432" s="23" t="str">
        <f t="shared" si="157"/>
        <v/>
      </c>
      <c r="F432" s="126" t="b">
        <f>IF(B432="",IF(Aloitus_Start!$D$1="Suomi","Tieto puuttuu: "&amp;B$3,IF(Aloitus_Start!$D$1="Svenska","Information saknas: "&amp;B$3)),"")</f>
        <v>0</v>
      </c>
      <c r="G432" s="126" t="b">
        <f>IF(C432="",IF(Aloitus_Start!$D$1="Suomi","Tieto puuttuu: "&amp;C$3,IF(Aloitus_Start!$D$1="Svenska","Information saknas: "&amp;C$3)),"")</f>
        <v>0</v>
      </c>
    </row>
    <row r="433" spans="1:12" x14ac:dyDescent="0.15">
      <c r="A433" s="7"/>
      <c r="B433" s="63"/>
      <c r="C433" s="64"/>
      <c r="D433" s="27">
        <f t="shared" si="156"/>
        <v>0</v>
      </c>
      <c r="E433" s="23" t="str">
        <f t="shared" si="157"/>
        <v/>
      </c>
      <c r="F433" s="98" t="b">
        <f>IF(B433="",IF(Aloitus_Start!$D$1="Suomi","Tieto puuttuu: "&amp;B$3,IF(Aloitus_Start!$D$1="Svenska","Information saknas: "&amp;B$3)),"")</f>
        <v>0</v>
      </c>
      <c r="G433" s="98" t="b">
        <f>IF(C433="",IF(Aloitus_Start!$D$1="Suomi","Tieto puuttuu: "&amp;C$3,IF(Aloitus_Start!$D$1="Svenska","Information saknas: "&amp;C$3)),"")</f>
        <v>0</v>
      </c>
      <c r="H433" s="38"/>
      <c r="I433" s="14"/>
      <c r="J433" s="14"/>
      <c r="K433" s="89"/>
      <c r="L433" s="90"/>
    </row>
    <row r="434" spans="1:12" x14ac:dyDescent="0.15">
      <c r="A434" s="7"/>
      <c r="B434" s="63"/>
      <c r="C434" s="64"/>
      <c r="D434" s="27">
        <f t="shared" si="156"/>
        <v>0</v>
      </c>
      <c r="E434" s="23" t="str">
        <f t="shared" si="157"/>
        <v/>
      </c>
      <c r="F434" s="98" t="b">
        <f>IF(B434="",IF(Aloitus_Start!$D$1="Suomi","Tieto puuttuu: "&amp;B$3,IF(Aloitus_Start!$D$1="Svenska","Information saknas: "&amp;B$3)),"")</f>
        <v>0</v>
      </c>
      <c r="G434" s="98" t="b">
        <f>IF(C434="",IF(Aloitus_Start!$D$1="Suomi","Tieto puuttuu: "&amp;C$3,IF(Aloitus_Start!$D$1="Svenska","Information saknas: "&amp;C$3)),"")</f>
        <v>0</v>
      </c>
    </row>
    <row r="435" spans="1:12" x14ac:dyDescent="0.15">
      <c r="A435" s="4"/>
      <c r="B435" s="61"/>
      <c r="C435" s="62"/>
      <c r="D435" s="26"/>
      <c r="E435" s="36"/>
      <c r="F435" s="125"/>
      <c r="G435" s="125"/>
    </row>
    <row r="436" spans="1:12" x14ac:dyDescent="0.15">
      <c r="A436" s="4"/>
      <c r="B436" s="61"/>
      <c r="C436" s="62"/>
      <c r="D436" s="26"/>
      <c r="E436" s="36"/>
      <c r="F436" s="125"/>
      <c r="G436" s="125"/>
    </row>
    <row r="437" spans="1:12" x14ac:dyDescent="0.15">
      <c r="A437" s="5"/>
      <c r="B437" s="57"/>
      <c r="C437" s="58"/>
      <c r="D437" s="22">
        <f>C437-B437</f>
        <v>0</v>
      </c>
      <c r="E437" s="23" t="str">
        <f>IF(B437="","",IF(B437=0,"",(C437/B437)-1))</f>
        <v/>
      </c>
      <c r="F437" s="126" t="b">
        <f>IF(B437="",IF(Aloitus_Start!$D$1="Suomi","Tieto puuttuu: "&amp;B$3,IF(Aloitus_Start!$D$1="Svenska","Information saknas: "&amp;B$3)),"")</f>
        <v>0</v>
      </c>
      <c r="G437" s="126" t="b">
        <f>IF(C437="",IF(Aloitus_Start!$D$1="Suomi","Tieto puuttuu: "&amp;C$3,IF(Aloitus_Start!$D$1="Svenska","Information saknas: "&amp;C$3)),"")</f>
        <v>0</v>
      </c>
    </row>
    <row r="438" spans="1:12" x14ac:dyDescent="0.15">
      <c r="A438" s="7"/>
      <c r="B438" s="65"/>
      <c r="C438" s="66"/>
      <c r="D438" s="43"/>
      <c r="E438" s="19"/>
      <c r="F438" s="124"/>
      <c r="G438" s="124"/>
    </row>
    <row r="439" spans="1:12" x14ac:dyDescent="0.15">
      <c r="A439" s="3"/>
      <c r="B439" s="101"/>
      <c r="C439" s="102"/>
    </row>
    <row r="440" spans="1:12" x14ac:dyDescent="0.15">
      <c r="A440" s="4"/>
      <c r="B440" s="61"/>
      <c r="C440" s="62"/>
      <c r="D440" s="26">
        <f>C440-B440</f>
        <v>0</v>
      </c>
      <c r="E440" s="23" t="str">
        <f>IF(B440="","",IF(B440=0,"",(C440/B440)-1))</f>
        <v/>
      </c>
      <c r="F440" s="125" t="b">
        <f>IF(B440="",IF(Aloitus_Start!$D$1="Suomi","Tieto puuttuu: "&amp;B$3,IF(Aloitus_Start!$D$1="Svenska","Information saknas: "&amp;B$3)),"")</f>
        <v>0</v>
      </c>
      <c r="G440" s="125" t="b">
        <f>IF(C440="",IF(Aloitus_Start!$D$1="Suomi","Tieto puuttuu: "&amp;C$3,IF(Aloitus_Start!$D$1="Svenska","Information saknas: "&amp;C$3)),"")</f>
        <v>0</v>
      </c>
    </row>
    <row r="441" spans="1:12" x14ac:dyDescent="0.15">
      <c r="A441" s="3"/>
      <c r="B441" s="99"/>
      <c r="C441" s="100"/>
      <c r="D441" s="18"/>
      <c r="E441" s="19"/>
      <c r="F441" s="124"/>
      <c r="G441" s="124"/>
    </row>
    <row r="442" spans="1:12" x14ac:dyDescent="0.15">
      <c r="A442" s="4"/>
      <c r="B442" s="55"/>
      <c r="C442" s="56"/>
      <c r="D442" s="20"/>
      <c r="E442" s="36"/>
      <c r="F442" s="125"/>
      <c r="G442" s="125"/>
    </row>
    <row r="443" spans="1:12" x14ac:dyDescent="0.15">
      <c r="A443" s="7"/>
      <c r="B443" s="65"/>
      <c r="C443" s="66"/>
      <c r="D443" s="15">
        <f>C443-B443</f>
        <v>0</v>
      </c>
      <c r="E443" s="23" t="str">
        <f>IF(B443="","",IF(B443=0,"",(C443/B443)-1))</f>
        <v/>
      </c>
      <c r="F443" s="98" t="b">
        <f>IF(B443="",IF(Aloitus_Start!$D$1="Suomi","Tieto puuttuu: "&amp;B$3,IF(Aloitus_Start!$D$1="Svenska","Information saknas: "&amp;B$3)),"")</f>
        <v>0</v>
      </c>
      <c r="G443" s="98" t="b">
        <f>IF(C443="",IF(Aloitus_Start!$D$1="Suomi","Tieto puuttuu: "&amp;C$3,IF(Aloitus_Start!$D$1="Svenska","Information saknas: "&amp;C$3)),"")</f>
        <v>0</v>
      </c>
    </row>
    <row r="444" spans="1:12" x14ac:dyDescent="0.15">
      <c r="A444" s="7"/>
      <c r="B444" s="63"/>
      <c r="C444" s="64"/>
      <c r="D444" s="27">
        <f>C444-B444</f>
        <v>0</v>
      </c>
      <c r="E444" s="23" t="str">
        <f>IF(B444="","",IF(B444=0,"",(C444/B444)-1))</f>
        <v/>
      </c>
      <c r="F444" s="98" t="b">
        <f>IF(B444="",IF(Aloitus_Start!$D$1="Suomi","Tieto puuttuu: "&amp;B$3,IF(Aloitus_Start!$D$1="Svenska","Information saknas: "&amp;B$3)),"")</f>
        <v>0</v>
      </c>
      <c r="G444" s="98" t="b">
        <f>IF(C444="",IF(Aloitus_Start!$D$1="Suomi","Tieto puuttuu: "&amp;C$3,IF(Aloitus_Start!$D$1="Svenska","Information saknas: "&amp;C$3)),"")</f>
        <v>0</v>
      </c>
    </row>
    <row r="445" spans="1:12" x14ac:dyDescent="0.15">
      <c r="A445" s="4"/>
      <c r="B445" s="55"/>
      <c r="C445" s="56"/>
      <c r="D445" s="20">
        <f>C445-B445</f>
        <v>0</v>
      </c>
      <c r="E445" s="23" t="str">
        <f>IF(B445="","",IF(B445=0,"",(C445/B445)-1))</f>
        <v/>
      </c>
      <c r="F445" s="125" t="b">
        <f>IF(B445="",IF(Aloitus_Start!$D$1="Suomi","Tieto puuttuu: "&amp;B$3,IF(Aloitus_Start!$D$1="Svenska","Information saknas: "&amp;B$3)),"")</f>
        <v>0</v>
      </c>
      <c r="G445" s="125" t="b">
        <f>IF(C445="",IF(Aloitus_Start!$D$1="Suomi","Tieto puuttuu: "&amp;C$3,IF(Aloitus_Start!$D$1="Svenska","Information saknas: "&amp;C$3)),"")</f>
        <v>0</v>
      </c>
    </row>
    <row r="446" spans="1:12" x14ac:dyDescent="0.15">
      <c r="A446" s="4"/>
      <c r="B446" s="55"/>
      <c r="C446" s="56"/>
      <c r="D446" s="20">
        <f>C446-B446</f>
        <v>0</v>
      </c>
      <c r="E446" s="23" t="str">
        <f>IF(B446="","",IF(B446=0,"",(C446/B446)-1))</f>
        <v/>
      </c>
      <c r="F446" s="125" t="b">
        <f>IF(B446="",IF(Aloitus_Start!$D$1="Suomi","Tieto puuttuu: "&amp;B$3,IF(Aloitus_Start!$D$1="Svenska","Information saknas: "&amp;B$3)),"")</f>
        <v>0</v>
      </c>
      <c r="G446" s="125" t="b">
        <f>IF(C446="",IF(Aloitus_Start!$D$1="Suomi","Tieto puuttuu: "&amp;C$3,IF(Aloitus_Start!$D$1="Svenska","Information saknas: "&amp;C$3)),"")</f>
        <v>0</v>
      </c>
      <c r="H446" s="38"/>
      <c r="I446" s="14"/>
      <c r="J446" s="14"/>
      <c r="K446" s="89"/>
      <c r="L446" s="90"/>
    </row>
    <row r="447" spans="1:12" x14ac:dyDescent="0.15">
      <c r="A447" s="4"/>
      <c r="B447" s="61"/>
      <c r="C447" s="62"/>
      <c r="D447" s="26">
        <f>C447-B447</f>
        <v>0</v>
      </c>
      <c r="E447" s="23" t="str">
        <f>IF(B447="","",IF(B447=0,"",(C447/B447)-1))</f>
        <v/>
      </c>
      <c r="F447" s="125" t="b">
        <f>IF(B447="",IF(Aloitus_Start!$D$1="Suomi","Tieto puuttuu: "&amp;B$3,IF(Aloitus_Start!$D$1="Svenska","Information saknas: "&amp;B$3)),"")</f>
        <v>0</v>
      </c>
      <c r="G447" s="125" t="b">
        <f>IF(C447="",IF(Aloitus_Start!$D$1="Suomi","Tieto puuttuu: "&amp;C$3,IF(Aloitus_Start!$D$1="Svenska","Information saknas: "&amp;C$3)),"")</f>
        <v>0</v>
      </c>
    </row>
    <row r="448" spans="1:12" x14ac:dyDescent="0.15">
      <c r="A448" s="8"/>
      <c r="B448" s="67"/>
      <c r="C448" s="68"/>
      <c r="D448" s="30"/>
      <c r="E448" s="31"/>
      <c r="F448" s="128"/>
      <c r="G448" s="128"/>
    </row>
    <row r="449" spans="1:12" x14ac:dyDescent="0.15">
      <c r="A449" s="3"/>
      <c r="B449" s="99"/>
      <c r="C449" s="100"/>
      <c r="D449" s="18"/>
      <c r="E449" s="19"/>
      <c r="F449" s="124"/>
      <c r="G449" s="124"/>
    </row>
    <row r="450" spans="1:12" x14ac:dyDescent="0.15">
      <c r="A450" s="4"/>
      <c r="B450" s="55"/>
      <c r="C450" s="56"/>
      <c r="D450" s="20">
        <f t="shared" ref="D450:D459" si="158">C450-B450</f>
        <v>0</v>
      </c>
      <c r="E450" s="23" t="str">
        <f t="shared" ref="E450:E459" si="159">IF(B450="","",IF(B450=0,"",(C450/B450)-1))</f>
        <v/>
      </c>
      <c r="F450" s="125" t="b">
        <f>IF(B450="",IF(Aloitus_Start!$D$1="Suomi","Tieto puuttuu: "&amp;B$3,IF(Aloitus_Start!$D$1="Svenska","Information saknas: "&amp;B$3)),"")</f>
        <v>0</v>
      </c>
      <c r="G450" s="125" t="b">
        <f>IF(C450="",IF(Aloitus_Start!$D$1="Suomi","Tieto puuttuu: "&amp;C$3,IF(Aloitus_Start!$D$1="Svenska","Information saknas: "&amp;C$3)),"")</f>
        <v>0</v>
      </c>
      <c r="H450" s="38"/>
      <c r="I450" s="14"/>
      <c r="J450" s="14"/>
      <c r="K450" s="89"/>
      <c r="L450" s="90"/>
    </row>
    <row r="451" spans="1:12" x14ac:dyDescent="0.15">
      <c r="A451" s="5"/>
      <c r="B451" s="71"/>
      <c r="C451" s="72"/>
      <c r="D451" s="40">
        <f t="shared" si="158"/>
        <v>0</v>
      </c>
      <c r="E451" s="23" t="str">
        <f t="shared" si="159"/>
        <v/>
      </c>
      <c r="F451" s="126" t="b">
        <f>IF(B451="",IF(Aloitus_Start!$D$1="Suomi","Tieto puuttuu: "&amp;B$3,IF(Aloitus_Start!$D$1="Svenska","Information saknas: "&amp;B$3)),"")</f>
        <v>0</v>
      </c>
      <c r="G451" s="126" t="b">
        <f>IF(C451="",IF(Aloitus_Start!$D$1="Suomi","Tieto puuttuu: "&amp;C$3,IF(Aloitus_Start!$D$1="Svenska","Information saknas: "&amp;C$3)),"")</f>
        <v>0</v>
      </c>
    </row>
    <row r="452" spans="1:12" x14ac:dyDescent="0.15">
      <c r="A452" s="7"/>
      <c r="B452" s="65"/>
      <c r="C452" s="66"/>
      <c r="D452" s="15">
        <f t="shared" si="158"/>
        <v>0</v>
      </c>
      <c r="E452" s="23" t="str">
        <f t="shared" si="159"/>
        <v/>
      </c>
      <c r="F452" s="98" t="b">
        <f>IF(B452="",IF(Aloitus_Start!$D$1="Suomi","Tieto puuttuu: "&amp;B$3,IF(Aloitus_Start!$D$1="Svenska","Information saknas: "&amp;B$3)),"")</f>
        <v>0</v>
      </c>
      <c r="G452" s="98" t="b">
        <f>IF(C452="",IF(Aloitus_Start!$D$1="Suomi","Tieto puuttuu: "&amp;C$3,IF(Aloitus_Start!$D$1="Svenska","Information saknas: "&amp;C$3)),"")</f>
        <v>0</v>
      </c>
    </row>
    <row r="453" spans="1:12" x14ac:dyDescent="0.15">
      <c r="A453" s="7"/>
      <c r="B453" s="65"/>
      <c r="C453" s="66"/>
      <c r="D453" s="15">
        <f t="shared" si="158"/>
        <v>0</v>
      </c>
      <c r="E453" s="23" t="str">
        <f t="shared" si="159"/>
        <v/>
      </c>
      <c r="F453" s="98" t="b">
        <f>IF(B453="",IF(Aloitus_Start!$D$1="Suomi","Tieto puuttuu: "&amp;B$3,IF(Aloitus_Start!$D$1="Svenska","Information saknas: "&amp;B$3)),"")</f>
        <v>0</v>
      </c>
      <c r="G453" s="98" t="b">
        <f>IF(C453="",IF(Aloitus_Start!$D$1="Suomi","Tieto puuttuu: "&amp;C$3,IF(Aloitus_Start!$D$1="Svenska","Information saknas: "&amp;C$3)),"")</f>
        <v>0</v>
      </c>
    </row>
    <row r="454" spans="1:12" x14ac:dyDescent="0.15">
      <c r="A454" s="9"/>
      <c r="B454" s="77"/>
      <c r="C454" s="78"/>
      <c r="D454" s="15">
        <f t="shared" si="158"/>
        <v>0</v>
      </c>
      <c r="E454" s="23" t="str">
        <f t="shared" si="159"/>
        <v/>
      </c>
      <c r="F454" s="130" t="b">
        <f>IF(B454="",IF(Aloitus_Start!$D$1="Suomi","Tieto puuttuu: "&amp;B$3,IF(Aloitus_Start!$D$1="Svenska","Information saknas: "&amp;B$3)),"")</f>
        <v>0</v>
      </c>
      <c r="G454" s="130" t="b">
        <f>IF(C454="",IF(Aloitus_Start!$D$1="Suomi","Tieto puuttuu: "&amp;C$3,IF(Aloitus_Start!$D$1="Svenska","Information saknas: "&amp;C$3)),"")</f>
        <v>0</v>
      </c>
      <c r="H454" s="38"/>
      <c r="I454" s="14"/>
      <c r="J454" s="14"/>
      <c r="K454" s="89"/>
      <c r="L454" s="90"/>
    </row>
    <row r="455" spans="1:12" x14ac:dyDescent="0.15">
      <c r="A455" s="5"/>
      <c r="B455" s="71"/>
      <c r="C455" s="72"/>
      <c r="D455" s="40">
        <f t="shared" si="158"/>
        <v>0</v>
      </c>
      <c r="E455" s="23" t="str">
        <f t="shared" si="159"/>
        <v/>
      </c>
      <c r="F455" s="126" t="b">
        <f>IF(B455="",IF(Aloitus_Start!$D$1="Suomi","Tieto puuttuu: "&amp;B$3,IF(Aloitus_Start!$D$1="Svenska","Information saknas: "&amp;B$3)),"")</f>
        <v>0</v>
      </c>
      <c r="G455" s="126" t="b">
        <f>IF(C455="",IF(Aloitus_Start!$D$1="Suomi","Tieto puuttuu: "&amp;C$3,IF(Aloitus_Start!$D$1="Svenska","Information saknas: "&amp;C$3)),"")</f>
        <v>0</v>
      </c>
    </row>
    <row r="456" spans="1:12" x14ac:dyDescent="0.15">
      <c r="A456" s="7"/>
      <c r="B456" s="65"/>
      <c r="C456" s="66"/>
      <c r="D456" s="15">
        <f t="shared" si="158"/>
        <v>0</v>
      </c>
      <c r="E456" s="23" t="str">
        <f t="shared" si="159"/>
        <v/>
      </c>
      <c r="F456" s="98" t="b">
        <f>IF(B456="",IF(Aloitus_Start!$D$1="Suomi","Tieto puuttuu: "&amp;B$3,IF(Aloitus_Start!$D$1="Svenska","Information saknas: "&amp;B$3)),"")</f>
        <v>0</v>
      </c>
      <c r="G456" s="98" t="b">
        <f>IF(C456="",IF(Aloitus_Start!$D$1="Suomi","Tieto puuttuu: "&amp;C$3,IF(Aloitus_Start!$D$1="Svenska","Information saknas: "&amp;C$3)),"")</f>
        <v>0</v>
      </c>
    </row>
    <row r="457" spans="1:12" x14ac:dyDescent="0.15">
      <c r="A457" s="7"/>
      <c r="B457" s="65"/>
      <c r="C457" s="66"/>
      <c r="D457" s="15">
        <f t="shared" si="158"/>
        <v>0</v>
      </c>
      <c r="E457" s="23" t="str">
        <f t="shared" si="159"/>
        <v/>
      </c>
      <c r="F457" s="98" t="b">
        <f>IF(B457="",IF(Aloitus_Start!$D$1="Suomi","Tieto puuttuu: "&amp;B$3,IF(Aloitus_Start!$D$1="Svenska","Information saknas: "&amp;B$3)),"")</f>
        <v>0</v>
      </c>
      <c r="G457" s="98" t="b">
        <f>IF(C457="",IF(Aloitus_Start!$D$1="Suomi","Tieto puuttuu: "&amp;C$3,IF(Aloitus_Start!$D$1="Svenska","Information saknas: "&amp;C$3)),"")</f>
        <v>0</v>
      </c>
    </row>
    <row r="458" spans="1:12" x14ac:dyDescent="0.15">
      <c r="A458" s="9"/>
      <c r="B458" s="77"/>
      <c r="C458" s="78"/>
      <c r="D458" s="15">
        <f t="shared" si="158"/>
        <v>0</v>
      </c>
      <c r="E458" s="23" t="str">
        <f t="shared" si="159"/>
        <v/>
      </c>
      <c r="F458" s="130" t="b">
        <f>IF(B458="",IF(Aloitus_Start!$D$1="Suomi","Tieto puuttuu: "&amp;B$3,IF(Aloitus_Start!$D$1="Svenska","Information saknas: "&amp;B$3)),"")</f>
        <v>0</v>
      </c>
      <c r="G458" s="130" t="b">
        <f>IF(C458="",IF(Aloitus_Start!$D$1="Suomi","Tieto puuttuu: "&amp;C$3,IF(Aloitus_Start!$D$1="Svenska","Information saknas: "&amp;C$3)),"")</f>
        <v>0</v>
      </c>
    </row>
    <row r="459" spans="1:12" x14ac:dyDescent="0.15">
      <c r="A459" s="10"/>
      <c r="B459" s="79"/>
      <c r="C459" s="80"/>
      <c r="D459" s="40">
        <f t="shared" si="158"/>
        <v>0</v>
      </c>
      <c r="E459" s="23" t="str">
        <f t="shared" si="159"/>
        <v/>
      </c>
      <c r="F459" s="135" t="b">
        <f>IF(B459="",IF(Aloitus_Start!$D$1="Suomi","Tieto puuttuu: "&amp;B$3,IF(Aloitus_Start!$D$1="Svenska","Information saknas: "&amp;B$3)),"")</f>
        <v>0</v>
      </c>
      <c r="G459" s="135" t="b">
        <f>IF(C459="",IF(Aloitus_Start!$D$1="Suomi","Tieto puuttuu: "&amp;C$3,IF(Aloitus_Start!$D$1="Svenska","Information saknas: "&amp;C$3)),"")</f>
        <v>0</v>
      </c>
    </row>
    <row r="460" spans="1:12" x14ac:dyDescent="0.15">
      <c r="A460" s="3"/>
      <c r="B460" s="99"/>
      <c r="C460" s="100"/>
      <c r="D460" s="18"/>
      <c r="E460" s="19"/>
      <c r="F460" s="124"/>
      <c r="G460" s="124"/>
    </row>
    <row r="461" spans="1:12" x14ac:dyDescent="0.15">
      <c r="A461" s="4"/>
      <c r="B461" s="61"/>
      <c r="C461" s="62"/>
      <c r="D461" s="26">
        <f>C461-B461</f>
        <v>0</v>
      </c>
      <c r="E461" s="23" t="str">
        <f>IF(B461="","",IF(B461=0,"",(C461/B461)-1))</f>
        <v/>
      </c>
      <c r="F461" s="125" t="b">
        <f>IF(B461="",IF(Aloitus_Start!$D$1="Suomi","Tieto puuttuu: "&amp;B$3,IF(Aloitus_Start!$D$1="Svenska","Information saknas: "&amp;B$3)),"")</f>
        <v>0</v>
      </c>
      <c r="G461" s="125" t="b">
        <f>IF(C461="",IF(Aloitus_Start!$D$1="Suomi","Tieto puuttuu: "&amp;C$3,IF(Aloitus_Start!$D$1="Svenska","Information saknas: "&amp;C$3)),"")</f>
        <v>0</v>
      </c>
    </row>
    <row r="462" spans="1:12" x14ac:dyDescent="0.15">
      <c r="A462" s="7"/>
      <c r="B462" s="63"/>
      <c r="C462" s="64"/>
      <c r="D462" s="27">
        <f>C462-B462</f>
        <v>0</v>
      </c>
      <c r="E462" s="23" t="str">
        <f>IF(B462="","",IF(B462=0,"",(C462/B462)-1))</f>
        <v/>
      </c>
      <c r="F462" s="98" t="b">
        <f>IF(B462="",IF(Aloitus_Start!$D$1="Suomi","Tieto puuttuu: "&amp;B$3,IF(Aloitus_Start!$D$1="Svenska","Information saknas: "&amp;B$3)),"")</f>
        <v>0</v>
      </c>
      <c r="G462" s="98" t="b">
        <f>IF(C462="",IF(Aloitus_Start!$D$1="Suomi","Tieto puuttuu: "&amp;C$3,IF(Aloitus_Start!$D$1="Svenska","Information saknas: "&amp;C$3)),"")</f>
        <v>0</v>
      </c>
    </row>
    <row r="463" spans="1:12" x14ac:dyDescent="0.15">
      <c r="A463" s="7"/>
      <c r="B463" s="63"/>
      <c r="C463" s="64"/>
      <c r="D463" s="27">
        <f>C463-B463</f>
        <v>0</v>
      </c>
      <c r="E463" s="23" t="str">
        <f>IF(B463="","",IF(B463=0,"",(C463/B463)-1))</f>
        <v/>
      </c>
      <c r="F463" s="98" t="b">
        <f>IF(B463="",IF(Aloitus_Start!$D$1="Suomi","Tieto puuttuu: "&amp;B$3,IF(Aloitus_Start!$D$1="Svenska","Information saknas: "&amp;B$3)),"")</f>
        <v>0</v>
      </c>
      <c r="G463" s="98" t="b">
        <f>IF(C463="",IF(Aloitus_Start!$D$1="Suomi","Tieto puuttuu: "&amp;C$3,IF(Aloitus_Start!$D$1="Svenska","Information saknas: "&amp;C$3)),"")</f>
        <v>0</v>
      </c>
    </row>
    <row r="464" spans="1:12" x14ac:dyDescent="0.15">
      <c r="A464" s="3"/>
      <c r="B464" s="99"/>
      <c r="C464" s="100"/>
      <c r="D464" s="18"/>
      <c r="E464" s="19"/>
      <c r="F464" s="124"/>
      <c r="G464" s="124"/>
    </row>
    <row r="465" spans="1:12" x14ac:dyDescent="0.15">
      <c r="A465" s="4"/>
      <c r="B465" s="61"/>
      <c r="C465" s="62"/>
      <c r="D465" s="26">
        <f>C465-B465</f>
        <v>0</v>
      </c>
      <c r="E465" s="23" t="str">
        <f>IF(B465="","",IF(B465=0,"",(C465/B465)-1))</f>
        <v/>
      </c>
      <c r="F465" s="125" t="b">
        <f>IF(B465="",IF(Aloitus_Start!$D$1="Suomi","Tieto puuttuu: "&amp;B$3,IF(Aloitus_Start!$D$1="Svenska","Information saknas: "&amp;B$3)),"")</f>
        <v>0</v>
      </c>
      <c r="G465" s="125" t="b">
        <f>IF(C465="",IF(Aloitus_Start!$D$1="Suomi","Tieto puuttuu: "&amp;C$3,IF(Aloitus_Start!$D$1="Svenska","Information saknas: "&amp;C$3)),"")</f>
        <v>0</v>
      </c>
    </row>
    <row r="466" spans="1:12" x14ac:dyDescent="0.15">
      <c r="A466" s="7"/>
      <c r="B466" s="63"/>
      <c r="C466" s="64"/>
      <c r="D466" s="27">
        <f>C466-B466</f>
        <v>0</v>
      </c>
      <c r="E466" s="23" t="str">
        <f>IF(B466="","",IF(B466=0,"",(C466/B466)-1))</f>
        <v/>
      </c>
      <c r="F466" s="98" t="b">
        <f>IF(B466="",IF(Aloitus_Start!$D$1="Suomi","Tieto puuttuu: "&amp;B$3,IF(Aloitus_Start!$D$1="Svenska","Information saknas: "&amp;B$3)),"")</f>
        <v>0</v>
      </c>
      <c r="G466" s="98" t="b">
        <f>IF(C466="",IF(Aloitus_Start!$D$1="Suomi","Tieto puuttuu: "&amp;C$3,IF(Aloitus_Start!$D$1="Svenska","Information saknas: "&amp;C$3)),"")</f>
        <v>0</v>
      </c>
    </row>
    <row r="467" spans="1:12" x14ac:dyDescent="0.15">
      <c r="A467" s="7"/>
      <c r="B467" s="63"/>
      <c r="C467" s="64"/>
      <c r="D467" s="27">
        <f>C467-B467</f>
        <v>0</v>
      </c>
      <c r="E467" s="23" t="str">
        <f>IF(B467="","",IF(B467=0,"",(C467/B467)-1))</f>
        <v/>
      </c>
      <c r="F467" s="98" t="b">
        <f>IF(B467="",IF(Aloitus_Start!$D$1="Suomi","Tieto puuttuu: "&amp;B$3,IF(Aloitus_Start!$D$1="Svenska","Information saknas: "&amp;B$3)),"")</f>
        <v>0</v>
      </c>
      <c r="G467" s="98" t="b">
        <f>IF(C467="",IF(Aloitus_Start!$D$1="Suomi","Tieto puuttuu: "&amp;C$3,IF(Aloitus_Start!$D$1="Svenska","Information saknas: "&amp;C$3)),"")</f>
        <v>0</v>
      </c>
    </row>
    <row r="468" spans="1:12" x14ac:dyDescent="0.15">
      <c r="A468" s="3"/>
      <c r="B468" s="101"/>
      <c r="C468" s="102"/>
      <c r="D468" s="43"/>
      <c r="E468" s="19"/>
      <c r="F468" s="124"/>
      <c r="G468" s="124"/>
    </row>
    <row r="469" spans="1:12" x14ac:dyDescent="0.15">
      <c r="A469" s="4"/>
      <c r="B469" s="61"/>
      <c r="C469" s="62"/>
      <c r="D469" s="26">
        <f>C469-B469</f>
        <v>0</v>
      </c>
      <c r="E469" s="23" t="str">
        <f>IF(B469="","",IF(B469=0,"",(C469/B469)-1))</f>
        <v/>
      </c>
      <c r="F469" s="125" t="b">
        <f>IF(B469="",IF(Aloitus_Start!$D$1="Suomi","Tieto puuttuu: "&amp;B$3,IF(Aloitus_Start!$D$1="Svenska","Information saknas: "&amp;B$3)),"")</f>
        <v>0</v>
      </c>
      <c r="G469" s="125" t="b">
        <f>IF(C469="",IF(Aloitus_Start!$D$1="Suomi","Tieto puuttuu: "&amp;C$3,IF(Aloitus_Start!$D$1="Svenska","Information saknas: "&amp;C$3)),"")</f>
        <v>0</v>
      </c>
    </row>
    <row r="470" spans="1:12" x14ac:dyDescent="0.15">
      <c r="A470" s="4"/>
      <c r="B470" s="61"/>
      <c r="C470" s="62"/>
      <c r="D470" s="26">
        <f>C470-B470</f>
        <v>0</v>
      </c>
      <c r="E470" s="23" t="str">
        <f>IF(B470="","",IF(B470=0,"",(C470/B470)-1))</f>
        <v/>
      </c>
      <c r="F470" s="125" t="b">
        <f>IF(B470="",IF(Aloitus_Start!$D$1="Suomi","Tieto puuttuu: "&amp;B$3,IF(Aloitus_Start!$D$1="Svenska","Information saknas: "&amp;B$3)),"")</f>
        <v>0</v>
      </c>
      <c r="G470" s="125" t="b">
        <f>IF(C470="",IF(Aloitus_Start!$D$1="Suomi","Tieto puuttuu: "&amp;C$3,IF(Aloitus_Start!$D$1="Svenska","Information saknas: "&amp;C$3)),"")</f>
        <v>0</v>
      </c>
      <c r="H470" s="38"/>
      <c r="I470" s="14"/>
      <c r="J470" s="14"/>
      <c r="K470" s="89"/>
      <c r="L470" s="90"/>
    </row>
    <row r="471" spans="1:12" x14ac:dyDescent="0.15">
      <c r="A471" s="4"/>
      <c r="B471" s="61"/>
      <c r="C471" s="62"/>
      <c r="D471" s="26">
        <f>C471-B471</f>
        <v>0</v>
      </c>
      <c r="E471" s="23" t="str">
        <f>IF(B471="","",IF(B471=0,"",(C471/B471)-1))</f>
        <v/>
      </c>
      <c r="F471" s="125" t="b">
        <f>IF(B471="",IF(Aloitus_Start!$D$1="Suomi","Tieto puuttuu: "&amp;B$3,IF(Aloitus_Start!$D$1="Svenska","Information saknas: "&amp;B$3)),"")</f>
        <v>0</v>
      </c>
      <c r="G471" s="125" t="b">
        <f>IF(C471="",IF(Aloitus_Start!$D$1="Suomi","Tieto puuttuu: "&amp;C$3,IF(Aloitus_Start!$D$1="Svenska","Information saknas: "&amp;C$3)),"")</f>
        <v>0</v>
      </c>
    </row>
    <row r="472" spans="1:12" x14ac:dyDescent="0.15">
      <c r="A472" s="4"/>
      <c r="B472" s="61"/>
      <c r="C472" s="62"/>
      <c r="D472" s="26">
        <f>C472-B472</f>
        <v>0</v>
      </c>
      <c r="E472" s="23" t="str">
        <f>IF(B472="","",IF(B472=0,"",(C472/B472)-1))</f>
        <v/>
      </c>
      <c r="F472" s="125" t="b">
        <f>IF(B472="",IF(Aloitus_Start!$D$1="Suomi","Tieto puuttuu: "&amp;B$3,IF(Aloitus_Start!$D$1="Svenska","Information saknas: "&amp;B$3)),"")</f>
        <v>0</v>
      </c>
      <c r="G472" s="125" t="b">
        <f>IF(C472="",IF(Aloitus_Start!$D$1="Suomi","Tieto puuttuu: "&amp;C$3,IF(Aloitus_Start!$D$1="Svenska","Information saknas: "&amp;C$3)),"")</f>
        <v>0</v>
      </c>
    </row>
    <row r="473" spans="1:12" x14ac:dyDescent="0.15">
      <c r="A473" s="3"/>
      <c r="B473" s="99"/>
      <c r="C473" s="100"/>
      <c r="D473" s="18"/>
      <c r="E473" s="19"/>
      <c r="F473" s="124"/>
      <c r="G473" s="124"/>
    </row>
    <row r="474" spans="1:12" x14ac:dyDescent="0.15">
      <c r="A474" s="4"/>
      <c r="B474" s="55"/>
      <c r="C474" s="56"/>
      <c r="D474" s="20"/>
      <c r="E474" s="21"/>
      <c r="F474" s="125"/>
      <c r="G474" s="125"/>
    </row>
    <row r="475" spans="1:12" x14ac:dyDescent="0.15">
      <c r="A475" s="5"/>
      <c r="B475" s="71"/>
      <c r="C475" s="72"/>
      <c r="D475" s="40">
        <f t="shared" ref="D475:D480" si="160">C475-B475</f>
        <v>0</v>
      </c>
      <c r="E475" s="23" t="str">
        <f t="shared" ref="E475:E480" si="161">IF(B475="","",IF(B475=0,"",(C475/B475)-1))</f>
        <v/>
      </c>
      <c r="F475" s="126" t="b">
        <f>IF(B475="",IF(Aloitus_Start!$D$1="Suomi","Tieto puuttuu: "&amp;B$3,IF(Aloitus_Start!$D$1="Svenska","Information saknas: "&amp;B$3)),"")</f>
        <v>0</v>
      </c>
      <c r="G475" s="126" t="b">
        <f>IF(C475="",IF(Aloitus_Start!$D$1="Suomi","Tieto puuttuu: "&amp;C$3,IF(Aloitus_Start!$D$1="Svenska","Information saknas: "&amp;C$3)),"")</f>
        <v>0</v>
      </c>
    </row>
    <row r="476" spans="1:12" x14ac:dyDescent="0.15">
      <c r="A476" s="7"/>
      <c r="B476" s="65"/>
      <c r="C476" s="66"/>
      <c r="D476" s="15">
        <f t="shared" si="160"/>
        <v>0</v>
      </c>
      <c r="E476" s="23" t="str">
        <f t="shared" si="161"/>
        <v/>
      </c>
      <c r="F476" s="98" t="b">
        <f>IF(B476="",IF(Aloitus_Start!$D$1="Suomi","Tieto puuttuu: "&amp;B$3,IF(Aloitus_Start!$D$1="Svenska","Information saknas: "&amp;B$3)),"")</f>
        <v>0</v>
      </c>
      <c r="G476" s="98" t="b">
        <f>IF(C476="",IF(Aloitus_Start!$D$1="Suomi","Tieto puuttuu: "&amp;C$3,IF(Aloitus_Start!$D$1="Svenska","Information saknas: "&amp;C$3)),"")</f>
        <v>0</v>
      </c>
    </row>
    <row r="477" spans="1:12" x14ac:dyDescent="0.15">
      <c r="A477" s="7"/>
      <c r="B477" s="65"/>
      <c r="C477" s="66"/>
      <c r="D477" s="15">
        <f t="shared" si="160"/>
        <v>0</v>
      </c>
      <c r="E477" s="23" t="str">
        <f t="shared" si="161"/>
        <v/>
      </c>
      <c r="F477" s="98" t="b">
        <f>IF(B477="",IF(Aloitus_Start!$D$1="Suomi","Tieto puuttuu: "&amp;B$3,IF(Aloitus_Start!$D$1="Svenska","Information saknas: "&amp;B$3)),"")</f>
        <v>0</v>
      </c>
      <c r="G477" s="98" t="b">
        <f>IF(C477="",IF(Aloitus_Start!$D$1="Suomi","Tieto puuttuu: "&amp;C$3,IF(Aloitus_Start!$D$1="Svenska","Information saknas: "&amp;C$3)),"")</f>
        <v>0</v>
      </c>
    </row>
    <row r="478" spans="1:12" x14ac:dyDescent="0.15">
      <c r="A478" s="7"/>
      <c r="B478" s="65"/>
      <c r="C478" s="66"/>
      <c r="D478" s="15">
        <f t="shared" si="160"/>
        <v>0</v>
      </c>
      <c r="E478" s="23" t="str">
        <f t="shared" si="161"/>
        <v/>
      </c>
      <c r="F478" s="98" t="b">
        <f>IF(B478="",IF(Aloitus_Start!$D$1="Suomi","Tieto puuttuu: "&amp;B$3,IF(Aloitus_Start!$D$1="Svenska","Information saknas: "&amp;B$3)),"")</f>
        <v>0</v>
      </c>
      <c r="G478" s="98" t="b">
        <f>IF(C478="",IF(Aloitus_Start!$D$1="Suomi","Tieto puuttuu: "&amp;C$3,IF(Aloitus_Start!$D$1="Svenska","Information saknas: "&amp;C$3)),"")</f>
        <v>0</v>
      </c>
    </row>
    <row r="479" spans="1:12" x14ac:dyDescent="0.15">
      <c r="A479" s="7"/>
      <c r="B479" s="65"/>
      <c r="C479" s="66"/>
      <c r="D479" s="15">
        <f t="shared" si="160"/>
        <v>0</v>
      </c>
      <c r="E479" s="23" t="str">
        <f t="shared" si="161"/>
        <v/>
      </c>
      <c r="F479" s="98" t="b">
        <f>IF(B479="",IF(Aloitus_Start!$D$1="Suomi","Tieto puuttuu: "&amp;B$3,IF(Aloitus_Start!$D$1="Svenska","Information saknas: "&amp;B$3)),"")</f>
        <v>0</v>
      </c>
      <c r="G479" s="98" t="b">
        <f>IF(C479="",IF(Aloitus_Start!$D$1="Suomi","Tieto puuttuu: "&amp;C$3,IF(Aloitus_Start!$D$1="Svenska","Information saknas: "&amp;C$3)),"")</f>
        <v>0</v>
      </c>
    </row>
    <row r="480" spans="1:12" x14ac:dyDescent="0.15">
      <c r="A480" s="4"/>
      <c r="B480" s="55"/>
      <c r="C480" s="56"/>
      <c r="D480" s="20">
        <f t="shared" si="160"/>
        <v>0</v>
      </c>
      <c r="E480" s="23" t="str">
        <f t="shared" si="161"/>
        <v/>
      </c>
      <c r="F480" s="125" t="b">
        <f>IF(B480="",IF(Aloitus_Start!$D$1="Suomi","Tieto puuttuu: "&amp;B$3,IF(Aloitus_Start!$D$1="Svenska","Information saknas: "&amp;B$3)),"")</f>
        <v>0</v>
      </c>
      <c r="G480" s="125" t="b">
        <f>IF(C480="",IF(Aloitus_Start!$D$1="Suomi","Tieto puuttuu: "&amp;C$3,IF(Aloitus_Start!$D$1="Svenska","Information saknas: "&amp;C$3)),"")</f>
        <v>0</v>
      </c>
    </row>
    <row r="481" spans="1:12" x14ac:dyDescent="0.15">
      <c r="A481" s="4"/>
      <c r="B481" s="55"/>
      <c r="C481" s="56"/>
      <c r="D481" s="20"/>
      <c r="E481" s="49"/>
      <c r="F481" s="125"/>
      <c r="G481" s="125"/>
    </row>
    <row r="482" spans="1:12" x14ac:dyDescent="0.15">
      <c r="A482" s="7"/>
      <c r="B482" s="65"/>
      <c r="C482" s="66"/>
      <c r="D482" s="15">
        <f>C482-B482</f>
        <v>0</v>
      </c>
      <c r="E482" s="23" t="str">
        <f>IF(B482="","",IF(B482=0,"",(C482/B482)-1))</f>
        <v/>
      </c>
      <c r="F482" s="98" t="b">
        <f>IF(B482="",IF(Aloitus_Start!$D$1="Suomi","Tieto puuttuu: "&amp;B$3,IF(Aloitus_Start!$D$1="Svenska","Information saknas: "&amp;B$3)),"")</f>
        <v>0</v>
      </c>
      <c r="G482" s="98" t="b">
        <f>IF(C482="",IF(Aloitus_Start!$D$1="Suomi","Tieto puuttuu: "&amp;C$3,IF(Aloitus_Start!$D$1="Svenska","Information saknas: "&amp;C$3)),"")</f>
        <v>0</v>
      </c>
      <c r="H482" s="38"/>
      <c r="I482" s="14"/>
      <c r="J482" s="14"/>
      <c r="K482" s="89"/>
      <c r="L482" s="90"/>
    </row>
    <row r="483" spans="1:12" x14ac:dyDescent="0.15">
      <c r="A483" s="7"/>
      <c r="B483" s="65"/>
      <c r="C483" s="66"/>
      <c r="D483" s="15">
        <f>C483-B483</f>
        <v>0</v>
      </c>
      <c r="E483" s="23" t="str">
        <f>IF(B483="","",IF(B483=0,"",(C483/B483)-1))</f>
        <v/>
      </c>
      <c r="F483" s="98" t="b">
        <f>IF(B483="",IF(Aloitus_Start!$D$1="Suomi","Tieto puuttuu: "&amp;B$3,IF(Aloitus_Start!$D$1="Svenska","Information saknas: "&amp;B$3)),"")</f>
        <v>0</v>
      </c>
      <c r="G483" s="98" t="b">
        <f>IF(C483="",IF(Aloitus_Start!$D$1="Suomi","Tieto puuttuu: "&amp;C$3,IF(Aloitus_Start!$D$1="Svenska","Information saknas: "&amp;C$3)),"")</f>
        <v>0</v>
      </c>
    </row>
    <row r="484" spans="1:12" x14ac:dyDescent="0.15">
      <c r="A484" s="8"/>
      <c r="B484" s="67"/>
      <c r="C484" s="68"/>
      <c r="D484" s="30"/>
      <c r="E484" s="50"/>
      <c r="F484" s="128"/>
      <c r="G484" s="128"/>
    </row>
    <row r="485" spans="1:12" x14ac:dyDescent="0.15">
      <c r="A485" s="3"/>
      <c r="B485" s="99"/>
      <c r="C485" s="100"/>
      <c r="D485" s="18"/>
      <c r="E485" s="51"/>
      <c r="F485" s="124"/>
      <c r="G485" s="124"/>
      <c r="H485" s="38"/>
      <c r="I485" s="14"/>
      <c r="J485" s="14"/>
      <c r="K485" s="89"/>
      <c r="L485" s="90"/>
    </row>
    <row r="486" spans="1:12" x14ac:dyDescent="0.15">
      <c r="A486" s="4"/>
      <c r="B486" s="55"/>
      <c r="C486" s="56"/>
      <c r="D486" s="20">
        <f t="shared" ref="D486:D507" si="162">C486-B486</f>
        <v>0</v>
      </c>
      <c r="E486" s="23" t="str">
        <f t="shared" ref="E486:E507" si="163">IF(B486="","",IF(B486=0,"",(C486/B486)-1))</f>
        <v/>
      </c>
      <c r="F486" s="125" t="b">
        <f>IF(B486="",IF(Aloitus_Start!$D$1="Suomi","Tieto puuttuu: "&amp;B$3,IF(Aloitus_Start!$D$1="Svenska","Information saknas: "&amp;B$3)),"")</f>
        <v>0</v>
      </c>
      <c r="G486" s="125" t="b">
        <f>IF(C486="",IF(Aloitus_Start!$D$1="Suomi","Tieto puuttuu: "&amp;C$3,IF(Aloitus_Start!$D$1="Svenska","Information saknas: "&amp;C$3)),"")</f>
        <v>0</v>
      </c>
      <c r="I486" s="14"/>
      <c r="J486" s="14"/>
      <c r="K486" s="89"/>
      <c r="L486" s="90"/>
    </row>
    <row r="487" spans="1:12" x14ac:dyDescent="0.15">
      <c r="A487" s="5"/>
      <c r="B487" s="71"/>
      <c r="C487" s="72"/>
      <c r="D487" s="40">
        <f t="shared" si="162"/>
        <v>0</v>
      </c>
      <c r="E487" s="23" t="str">
        <f t="shared" si="163"/>
        <v/>
      </c>
      <c r="F487" s="126" t="b">
        <f>IF(B487="",IF(Aloitus_Start!$D$1="Suomi","Tieto puuttuu: "&amp;B$3,IF(Aloitus_Start!$D$1="Svenska","Information saknas: "&amp;B$3)),"")</f>
        <v>0</v>
      </c>
      <c r="G487" s="126" t="b">
        <f>IF(C487="",IF(Aloitus_Start!$D$1="Suomi","Tieto puuttuu: "&amp;C$3,IF(Aloitus_Start!$D$1="Svenska","Information saknas: "&amp;C$3)),"")</f>
        <v>0</v>
      </c>
    </row>
    <row r="488" spans="1:12" x14ac:dyDescent="0.15">
      <c r="A488" s="7"/>
      <c r="B488" s="65"/>
      <c r="C488" s="66"/>
      <c r="D488" s="15">
        <f t="shared" si="162"/>
        <v>0</v>
      </c>
      <c r="E488" s="23" t="str">
        <f t="shared" si="163"/>
        <v/>
      </c>
      <c r="F488" s="98" t="b">
        <f>IF(B488="",IF(Aloitus_Start!$D$1="Suomi","Tieto puuttuu: "&amp;B$3,IF(Aloitus_Start!$D$1="Svenska","Information saknas: "&amp;B$3)),"")</f>
        <v>0</v>
      </c>
      <c r="G488" s="98" t="b">
        <f>IF(C488="",IF(Aloitus_Start!$D$1="Suomi","Tieto puuttuu: "&amp;C$3,IF(Aloitus_Start!$D$1="Svenska","Information saknas: "&amp;C$3)),"")</f>
        <v>0</v>
      </c>
    </row>
    <row r="489" spans="1:12" x14ac:dyDescent="0.15">
      <c r="A489" s="7"/>
      <c r="B489" s="65"/>
      <c r="C489" s="66"/>
      <c r="D489" s="15">
        <f t="shared" si="162"/>
        <v>0</v>
      </c>
      <c r="E489" s="23" t="str">
        <f t="shared" si="163"/>
        <v/>
      </c>
      <c r="F489" s="98" t="b">
        <f>IF(B489="",IF(Aloitus_Start!$D$1="Suomi","Tieto puuttuu: "&amp;B$3,IF(Aloitus_Start!$D$1="Svenska","Information saknas: "&amp;B$3)),"")</f>
        <v>0</v>
      </c>
      <c r="G489" s="98" t="b">
        <f>IF(C489="",IF(Aloitus_Start!$D$1="Suomi","Tieto puuttuu: "&amp;C$3,IF(Aloitus_Start!$D$1="Svenska","Information saknas: "&amp;C$3)),"")</f>
        <v>0</v>
      </c>
    </row>
    <row r="490" spans="1:12" x14ac:dyDescent="0.15">
      <c r="A490" s="5"/>
      <c r="B490" s="71"/>
      <c r="C490" s="72"/>
      <c r="D490" s="40">
        <f t="shared" si="162"/>
        <v>0</v>
      </c>
      <c r="E490" s="23" t="str">
        <f t="shared" si="163"/>
        <v/>
      </c>
      <c r="F490" s="126" t="b">
        <f>IF(B490="",IF(Aloitus_Start!$D$1="Suomi","Tieto puuttuu: "&amp;B$3,IF(Aloitus_Start!$D$1="Svenska","Information saknas: "&amp;B$3)),"")</f>
        <v>0</v>
      </c>
      <c r="G490" s="126" t="b">
        <f>IF(C490="",IF(Aloitus_Start!$D$1="Suomi","Tieto puuttuu: "&amp;C$3,IF(Aloitus_Start!$D$1="Svenska","Information saknas: "&amp;C$3)),"")</f>
        <v>0</v>
      </c>
      <c r="I490" s="14"/>
      <c r="J490" s="14"/>
      <c r="K490" s="89"/>
      <c r="L490" s="90"/>
    </row>
    <row r="491" spans="1:12" x14ac:dyDescent="0.15">
      <c r="A491" s="6"/>
      <c r="B491" s="73"/>
      <c r="C491" s="74"/>
      <c r="D491" s="41">
        <f t="shared" si="162"/>
        <v>0</v>
      </c>
      <c r="E491" s="25" t="str">
        <f t="shared" si="163"/>
        <v/>
      </c>
      <c r="F491" s="127" t="b">
        <f>IF(B491="",IF(Aloitus_Start!$D$1="Suomi","Tieto puuttuu: "&amp;B$3,IF(Aloitus_Start!$D$1="Svenska","Information saknas: "&amp;B$3)),"")</f>
        <v>0</v>
      </c>
      <c r="G491" s="127" t="b">
        <f>IF(C491="",IF(Aloitus_Start!$D$1="Suomi","Tieto puuttuu: "&amp;C$3,IF(Aloitus_Start!$D$1="Svenska","Information saknas: "&amp;C$3)),"")</f>
        <v>0</v>
      </c>
    </row>
    <row r="492" spans="1:12" x14ac:dyDescent="0.15">
      <c r="A492" s="7"/>
      <c r="B492" s="65"/>
      <c r="C492" s="66"/>
      <c r="D492" s="15">
        <f t="shared" si="162"/>
        <v>0</v>
      </c>
      <c r="E492" s="23" t="str">
        <f t="shared" si="163"/>
        <v/>
      </c>
      <c r="F492" s="98" t="b">
        <f>IF(B492="",IF(Aloitus_Start!$D$1="Suomi","Tieto puuttuu: "&amp;B$3,IF(Aloitus_Start!$D$1="Svenska","Information saknas: "&amp;B$3)),"")</f>
        <v>0</v>
      </c>
      <c r="G492" s="98" t="b">
        <f>IF(C492="",IF(Aloitus_Start!$D$1="Suomi","Tieto puuttuu: "&amp;C$3,IF(Aloitus_Start!$D$1="Svenska","Information saknas: "&amp;C$3)),"")</f>
        <v>0</v>
      </c>
    </row>
    <row r="493" spans="1:12" x14ac:dyDescent="0.15">
      <c r="A493" s="7"/>
      <c r="B493" s="65"/>
      <c r="C493" s="66"/>
      <c r="D493" s="15">
        <f t="shared" si="162"/>
        <v>0</v>
      </c>
      <c r="E493" s="23" t="str">
        <f t="shared" si="163"/>
        <v/>
      </c>
      <c r="F493" s="98" t="b">
        <f>IF(B493="",IF(Aloitus_Start!$D$1="Suomi","Tieto puuttuu: "&amp;B$3,IF(Aloitus_Start!$D$1="Svenska","Information saknas: "&amp;B$3)),"")</f>
        <v>0</v>
      </c>
      <c r="G493" s="98" t="b">
        <f>IF(C493="",IF(Aloitus_Start!$D$1="Suomi","Tieto puuttuu: "&amp;C$3,IF(Aloitus_Start!$D$1="Svenska","Information saknas: "&amp;C$3)),"")</f>
        <v>0</v>
      </c>
    </row>
    <row r="494" spans="1:12" x14ac:dyDescent="0.15">
      <c r="A494" s="7"/>
      <c r="B494" s="65"/>
      <c r="C494" s="66"/>
      <c r="D494" s="15">
        <f t="shared" si="162"/>
        <v>0</v>
      </c>
      <c r="E494" s="23" t="str">
        <f t="shared" si="163"/>
        <v/>
      </c>
      <c r="F494" s="98" t="b">
        <f>IF(B494="",IF(Aloitus_Start!$D$1="Suomi","Tieto puuttuu: "&amp;B$3,IF(Aloitus_Start!$D$1="Svenska","Information saknas: "&amp;B$3)),"")</f>
        <v>0</v>
      </c>
      <c r="G494" s="98" t="b">
        <f>IF(C494="",IF(Aloitus_Start!$D$1="Suomi","Tieto puuttuu: "&amp;C$3,IF(Aloitus_Start!$D$1="Svenska","Information saknas: "&amp;C$3)),"")</f>
        <v>0</v>
      </c>
    </row>
    <row r="495" spans="1:12" x14ac:dyDescent="0.15">
      <c r="A495" s="6"/>
      <c r="B495" s="73"/>
      <c r="C495" s="74"/>
      <c r="D495" s="41">
        <f t="shared" si="162"/>
        <v>0</v>
      </c>
      <c r="E495" s="25" t="str">
        <f t="shared" si="163"/>
        <v/>
      </c>
      <c r="F495" s="127" t="b">
        <f>IF(B495="",IF(Aloitus_Start!$D$1="Suomi","Tieto puuttuu: "&amp;B$3,IF(Aloitus_Start!$D$1="Svenska","Information saknas: "&amp;B$3)),"")</f>
        <v>0</v>
      </c>
      <c r="G495" s="127" t="b">
        <f>IF(C495="",IF(Aloitus_Start!$D$1="Suomi","Tieto puuttuu: "&amp;C$3,IF(Aloitus_Start!$D$1="Svenska","Information saknas: "&amp;C$3)),"")</f>
        <v>0</v>
      </c>
      <c r="I495" s="14"/>
      <c r="J495" s="14"/>
      <c r="K495" s="89"/>
      <c r="L495" s="90"/>
    </row>
    <row r="496" spans="1:12" x14ac:dyDescent="0.15">
      <c r="A496" s="7"/>
      <c r="B496" s="65"/>
      <c r="C496" s="66"/>
      <c r="D496" s="15">
        <f t="shared" si="162"/>
        <v>0</v>
      </c>
      <c r="E496" s="23" t="str">
        <f t="shared" si="163"/>
        <v/>
      </c>
      <c r="F496" s="98" t="b">
        <f>IF(B496="",IF(Aloitus_Start!$D$1="Suomi","Tieto puuttuu: "&amp;B$3,IF(Aloitus_Start!$D$1="Svenska","Information saknas: "&amp;B$3)),"")</f>
        <v>0</v>
      </c>
      <c r="G496" s="98" t="b">
        <f>IF(C496="",IF(Aloitus_Start!$D$1="Suomi","Tieto puuttuu: "&amp;C$3,IF(Aloitus_Start!$D$1="Svenska","Information saknas: "&amp;C$3)),"")</f>
        <v>0</v>
      </c>
      <c r="H496" s="38"/>
      <c r="I496" s="14"/>
      <c r="J496" s="14"/>
      <c r="K496" s="89"/>
      <c r="L496" s="90"/>
    </row>
    <row r="497" spans="1:12" x14ac:dyDescent="0.15">
      <c r="A497" s="7"/>
      <c r="B497" s="65"/>
      <c r="C497" s="66"/>
      <c r="D497" s="15">
        <f t="shared" si="162"/>
        <v>0</v>
      </c>
      <c r="E497" s="23" t="str">
        <f t="shared" si="163"/>
        <v/>
      </c>
      <c r="F497" s="98" t="b">
        <f>IF(B497="",IF(Aloitus_Start!$D$1="Suomi","Tieto puuttuu: "&amp;B$3,IF(Aloitus_Start!$D$1="Svenska","Information saknas: "&amp;B$3)),"")</f>
        <v>0</v>
      </c>
      <c r="G497" s="98" t="b">
        <f>IF(C497="",IF(Aloitus_Start!$D$1="Suomi","Tieto puuttuu: "&amp;C$3,IF(Aloitus_Start!$D$1="Svenska","Information saknas: "&amp;C$3)),"")</f>
        <v>0</v>
      </c>
    </row>
    <row r="498" spans="1:12" x14ac:dyDescent="0.15">
      <c r="A498" s="7"/>
      <c r="B498" s="65"/>
      <c r="C498" s="66"/>
      <c r="D498" s="15">
        <f t="shared" si="162"/>
        <v>0</v>
      </c>
      <c r="E498" s="23" t="str">
        <f t="shared" si="163"/>
        <v/>
      </c>
      <c r="F498" s="98" t="b">
        <f>IF(B498="",IF(Aloitus_Start!$D$1="Suomi","Tieto puuttuu: "&amp;B$3,IF(Aloitus_Start!$D$1="Svenska","Information saknas: "&amp;B$3)),"")</f>
        <v>0</v>
      </c>
      <c r="G498" s="98" t="b">
        <f>IF(C498="",IF(Aloitus_Start!$D$1="Suomi","Tieto puuttuu: "&amp;C$3,IF(Aloitus_Start!$D$1="Svenska","Information saknas: "&amp;C$3)),"")</f>
        <v>0</v>
      </c>
    </row>
    <row r="499" spans="1:12" x14ac:dyDescent="0.15">
      <c r="A499" s="7"/>
      <c r="B499" s="65"/>
      <c r="C499" s="66"/>
      <c r="D499" s="15">
        <f t="shared" si="162"/>
        <v>0</v>
      </c>
      <c r="E499" s="23" t="str">
        <f t="shared" si="163"/>
        <v/>
      </c>
      <c r="F499" s="98" t="b">
        <f>IF(B499="",IF(Aloitus_Start!$D$1="Suomi","Tieto puuttuu: "&amp;B$3,IF(Aloitus_Start!$D$1="Svenska","Information saknas: "&amp;B$3)),"")</f>
        <v>0</v>
      </c>
      <c r="G499" s="98" t="b">
        <f>IF(C499="",IF(Aloitus_Start!$D$1="Suomi","Tieto puuttuu: "&amp;C$3,IF(Aloitus_Start!$D$1="Svenska","Information saknas: "&amp;C$3)),"")</f>
        <v>0</v>
      </c>
    </row>
    <row r="500" spans="1:12" x14ac:dyDescent="0.15">
      <c r="A500" s="6"/>
      <c r="B500" s="73"/>
      <c r="C500" s="74"/>
      <c r="D500" s="41">
        <f t="shared" si="162"/>
        <v>0</v>
      </c>
      <c r="E500" s="25" t="str">
        <f t="shared" si="163"/>
        <v/>
      </c>
      <c r="F500" s="127" t="b">
        <f>IF(B500="",IF(Aloitus_Start!$D$1="Suomi","Tieto puuttuu: "&amp;B$3,IF(Aloitus_Start!$D$1="Svenska","Information saknas: "&amp;B$3)),"")</f>
        <v>0</v>
      </c>
      <c r="G500" s="127" t="b">
        <f>IF(C500="",IF(Aloitus_Start!$D$1="Suomi","Tieto puuttuu: "&amp;C$3,IF(Aloitus_Start!$D$1="Svenska","Information saknas: "&amp;C$3)),"")</f>
        <v>0</v>
      </c>
      <c r="H500" s="38"/>
      <c r="I500" s="14"/>
      <c r="J500" s="14"/>
      <c r="K500" s="89"/>
      <c r="L500" s="90"/>
    </row>
    <row r="501" spans="1:12" x14ac:dyDescent="0.15">
      <c r="A501" s="5"/>
      <c r="B501" s="71"/>
      <c r="C501" s="72"/>
      <c r="D501" s="40">
        <f t="shared" si="162"/>
        <v>0</v>
      </c>
      <c r="E501" s="23" t="str">
        <f t="shared" si="163"/>
        <v/>
      </c>
      <c r="F501" s="126" t="b">
        <f>IF(B501="",IF(Aloitus_Start!$D$1="Suomi","Tieto puuttuu: "&amp;B$3,IF(Aloitus_Start!$D$1="Svenska","Information saknas: "&amp;B$3)),"")</f>
        <v>0</v>
      </c>
      <c r="G501" s="126" t="b">
        <f>IF(C501="",IF(Aloitus_Start!$D$1="Suomi","Tieto puuttuu: "&amp;C$3,IF(Aloitus_Start!$D$1="Svenska","Information saknas: "&amp;C$3)),"")</f>
        <v>0</v>
      </c>
      <c r="H501" s="38"/>
      <c r="I501" s="14"/>
      <c r="J501" s="14"/>
      <c r="K501" s="89"/>
      <c r="L501" s="90"/>
    </row>
    <row r="502" spans="1:12" x14ac:dyDescent="0.15">
      <c r="A502" s="7"/>
      <c r="B502" s="65"/>
      <c r="C502" s="66"/>
      <c r="D502" s="15">
        <f t="shared" si="162"/>
        <v>0</v>
      </c>
      <c r="E502" s="23" t="str">
        <f t="shared" si="163"/>
        <v/>
      </c>
      <c r="F502" s="98" t="b">
        <f>IF(B502="",IF(Aloitus_Start!$D$1="Suomi","Tieto puuttuu: "&amp;B$3,IF(Aloitus_Start!$D$1="Svenska","Information saknas: "&amp;B$3)),"")</f>
        <v>0</v>
      </c>
      <c r="G502" s="98" t="b">
        <f>IF(C502="",IF(Aloitus_Start!$D$1="Suomi","Tieto puuttuu: "&amp;C$3,IF(Aloitus_Start!$D$1="Svenska","Information saknas: "&amp;C$3)),"")</f>
        <v>0</v>
      </c>
      <c r="H502" s="38"/>
      <c r="I502" s="14"/>
      <c r="J502" s="14"/>
      <c r="K502" s="89"/>
      <c r="L502" s="90"/>
    </row>
    <row r="503" spans="1:12" x14ac:dyDescent="0.15">
      <c r="A503" s="7"/>
      <c r="B503" s="65"/>
      <c r="C503" s="66"/>
      <c r="D503" s="15">
        <f t="shared" si="162"/>
        <v>0</v>
      </c>
      <c r="E503" s="23" t="str">
        <f t="shared" si="163"/>
        <v/>
      </c>
      <c r="F503" s="98" t="b">
        <f>IF(B503="",IF(Aloitus_Start!$D$1="Suomi","Tieto puuttuu: "&amp;B$3,IF(Aloitus_Start!$D$1="Svenska","Information saknas: "&amp;B$3)),"")</f>
        <v>0</v>
      </c>
      <c r="G503" s="98" t="b">
        <f>IF(C503="",IF(Aloitus_Start!$D$1="Suomi","Tieto puuttuu: "&amp;C$3,IF(Aloitus_Start!$D$1="Svenska","Information saknas: "&amp;C$3)),"")</f>
        <v>0</v>
      </c>
    </row>
    <row r="504" spans="1:12" x14ac:dyDescent="0.15">
      <c r="A504" s="7"/>
      <c r="B504" s="65"/>
      <c r="C504" s="66"/>
      <c r="D504" s="15">
        <f t="shared" si="162"/>
        <v>0</v>
      </c>
      <c r="E504" s="23" t="str">
        <f t="shared" si="163"/>
        <v/>
      </c>
      <c r="F504" s="98" t="b">
        <f>IF(B504="",IF(Aloitus_Start!$D$1="Suomi","Tieto puuttuu: "&amp;B$3,IF(Aloitus_Start!$D$1="Svenska","Information saknas: "&amp;B$3)),"")</f>
        <v>0</v>
      </c>
      <c r="G504" s="98" t="b">
        <f>IF(C504="",IF(Aloitus_Start!$D$1="Suomi","Tieto puuttuu: "&amp;C$3,IF(Aloitus_Start!$D$1="Svenska","Information saknas: "&amp;C$3)),"")</f>
        <v>0</v>
      </c>
    </row>
    <row r="505" spans="1:12" x14ac:dyDescent="0.15">
      <c r="A505" s="5"/>
      <c r="B505" s="71"/>
      <c r="C505" s="72"/>
      <c r="D505" s="40">
        <f t="shared" si="162"/>
        <v>0</v>
      </c>
      <c r="E505" s="23" t="str">
        <f t="shared" si="163"/>
        <v/>
      </c>
      <c r="F505" s="126" t="b">
        <f>IF(B505="",IF(Aloitus_Start!$D$1="Suomi","Tieto puuttuu: "&amp;B$3,IF(Aloitus_Start!$D$1="Svenska","Information saknas: "&amp;B$3)),"")</f>
        <v>0</v>
      </c>
      <c r="G505" s="126" t="b">
        <f>IF(C505="",IF(Aloitus_Start!$D$1="Suomi","Tieto puuttuu: "&amp;C$3,IF(Aloitus_Start!$D$1="Svenska","Information saknas: "&amp;C$3)),"")</f>
        <v>0</v>
      </c>
      <c r="H505" s="38"/>
      <c r="I505" s="14"/>
      <c r="J505" s="14"/>
      <c r="K505" s="89"/>
      <c r="L505" s="90"/>
    </row>
    <row r="506" spans="1:12" x14ac:dyDescent="0.15">
      <c r="A506" s="5"/>
      <c r="B506" s="71"/>
      <c r="C506" s="72"/>
      <c r="D506" s="40">
        <f t="shared" si="162"/>
        <v>0</v>
      </c>
      <c r="E506" s="23" t="str">
        <f t="shared" si="163"/>
        <v/>
      </c>
      <c r="F506" s="126" t="b">
        <f>IF(B506="",IF(Aloitus_Start!$D$1="Suomi","Tieto puuttuu: "&amp;B$3,IF(Aloitus_Start!$D$1="Svenska","Information saknas: "&amp;B$3)),"")</f>
        <v>0</v>
      </c>
      <c r="G506" s="126" t="b">
        <f>IF(C506="",IF(Aloitus_Start!$D$1="Suomi","Tieto puuttuu: "&amp;C$3,IF(Aloitus_Start!$D$1="Svenska","Information saknas: "&amp;C$3)),"")</f>
        <v>0</v>
      </c>
      <c r="I506" s="14"/>
      <c r="J506" s="14"/>
      <c r="K506" s="89"/>
      <c r="L506" s="90"/>
    </row>
    <row r="507" spans="1:12" x14ac:dyDescent="0.15">
      <c r="A507" s="5"/>
      <c r="B507" s="71"/>
      <c r="C507" s="72"/>
      <c r="D507" s="40">
        <f t="shared" si="162"/>
        <v>0</v>
      </c>
      <c r="E507" s="23" t="str">
        <f t="shared" si="163"/>
        <v/>
      </c>
      <c r="F507" s="126" t="b">
        <f>IF(B507="",IF(Aloitus_Start!$D$1="Suomi","Tieto puuttuu: "&amp;B$3,IF(Aloitus_Start!$D$1="Svenska","Information saknas: "&amp;B$3)),"")</f>
        <v>0</v>
      </c>
      <c r="G507" s="126" t="b">
        <f>IF(C507="",IF(Aloitus_Start!$D$1="Suomi","Tieto puuttuu: "&amp;C$3,IF(Aloitus_Start!$D$1="Svenska","Information saknas: "&amp;C$3)),"")</f>
        <v>0</v>
      </c>
    </row>
    <row r="508" spans="1:12" x14ac:dyDescent="0.15">
      <c r="A508" s="3"/>
      <c r="B508" s="99"/>
      <c r="C508" s="100"/>
      <c r="D508" s="18"/>
      <c r="E508" s="51"/>
      <c r="F508" s="124"/>
      <c r="G508" s="124"/>
    </row>
    <row r="509" spans="1:12" x14ac:dyDescent="0.15">
      <c r="A509" s="4"/>
      <c r="B509" s="55"/>
      <c r="C509" s="56"/>
      <c r="D509" s="20">
        <f t="shared" ref="D509:D527" si="164">C509-B509</f>
        <v>0</v>
      </c>
      <c r="E509" s="23" t="str">
        <f t="shared" ref="E509:E527" si="165">IF(B509="","",IF(B509=0,"",(C509/B509)-1))</f>
        <v/>
      </c>
      <c r="F509" s="125" t="b">
        <f>IF(B509="",IF(Aloitus_Start!$D$1="Suomi","Tieto puuttuu: "&amp;B$3,IF(Aloitus_Start!$D$1="Svenska","Information saknas: "&amp;B$3)),"")</f>
        <v>0</v>
      </c>
      <c r="G509" s="125" t="b">
        <f>IF(C509="",IF(Aloitus_Start!$D$1="Suomi","Tieto puuttuu: "&amp;C$3,IF(Aloitus_Start!$D$1="Svenska","Information saknas: "&amp;C$3)),"")</f>
        <v>0</v>
      </c>
    </row>
    <row r="510" spans="1:12" x14ac:dyDescent="0.15">
      <c r="A510" s="5"/>
      <c r="B510" s="71"/>
      <c r="C510" s="72"/>
      <c r="D510" s="40">
        <f t="shared" si="164"/>
        <v>0</v>
      </c>
      <c r="E510" s="23" t="str">
        <f t="shared" si="165"/>
        <v/>
      </c>
      <c r="F510" s="126" t="b">
        <f>IF(B510="",IF(Aloitus_Start!$D$1="Suomi","Tieto puuttuu: "&amp;B$3,IF(Aloitus_Start!$D$1="Svenska","Information saknas: "&amp;B$3)),"")</f>
        <v>0</v>
      </c>
      <c r="G510" s="126" t="b">
        <f>IF(C510="",IF(Aloitus_Start!$D$1="Suomi","Tieto puuttuu: "&amp;C$3,IF(Aloitus_Start!$D$1="Svenska","Information saknas: "&amp;C$3)),"")</f>
        <v>0</v>
      </c>
      <c r="I510" s="14"/>
      <c r="J510" s="14"/>
      <c r="K510" s="89"/>
      <c r="L510" s="90"/>
    </row>
    <row r="511" spans="1:12" x14ac:dyDescent="0.15">
      <c r="A511" s="6"/>
      <c r="B511" s="73"/>
      <c r="C511" s="74"/>
      <c r="D511" s="41">
        <f t="shared" si="164"/>
        <v>0</v>
      </c>
      <c r="E511" s="25" t="str">
        <f t="shared" si="165"/>
        <v/>
      </c>
      <c r="F511" s="127" t="b">
        <f>IF(B511="",IF(Aloitus_Start!$D$1="Suomi","Tieto puuttuu: "&amp;B$3,IF(Aloitus_Start!$D$1="Svenska","Information saknas: "&amp;B$3)),"")</f>
        <v>0</v>
      </c>
      <c r="G511" s="127" t="b">
        <f>IF(C511="",IF(Aloitus_Start!$D$1="Suomi","Tieto puuttuu: "&amp;C$3,IF(Aloitus_Start!$D$1="Svenska","Information saknas: "&amp;C$3)),"")</f>
        <v>0</v>
      </c>
    </row>
    <row r="512" spans="1:12" x14ac:dyDescent="0.15">
      <c r="A512" s="7"/>
      <c r="B512" s="65"/>
      <c r="C512" s="66"/>
      <c r="D512" s="15">
        <f t="shared" si="164"/>
        <v>0</v>
      </c>
      <c r="E512" s="23" t="str">
        <f t="shared" si="165"/>
        <v/>
      </c>
      <c r="F512" s="98" t="b">
        <f>IF(B512="",IF(Aloitus_Start!$D$1="Suomi","Tieto puuttuu: "&amp;B$3,IF(Aloitus_Start!$D$1="Svenska","Information saknas: "&amp;B$3)),"")</f>
        <v>0</v>
      </c>
      <c r="G512" s="98" t="b">
        <f>IF(C512="",IF(Aloitus_Start!$D$1="Suomi","Tieto puuttuu: "&amp;C$3,IF(Aloitus_Start!$D$1="Svenska","Information saknas: "&amp;C$3)),"")</f>
        <v>0</v>
      </c>
    </row>
    <row r="513" spans="1:12" x14ac:dyDescent="0.15">
      <c r="A513" s="7"/>
      <c r="B513" s="65"/>
      <c r="C513" s="66"/>
      <c r="D513" s="15">
        <f t="shared" si="164"/>
        <v>0</v>
      </c>
      <c r="E513" s="23" t="str">
        <f t="shared" si="165"/>
        <v/>
      </c>
      <c r="F513" s="98" t="b">
        <f>IF(B513="",IF(Aloitus_Start!$D$1="Suomi","Tieto puuttuu: "&amp;B$3,IF(Aloitus_Start!$D$1="Svenska","Information saknas: "&amp;B$3)),"")</f>
        <v>0</v>
      </c>
      <c r="G513" s="98" t="b">
        <f>IF(C513="",IF(Aloitus_Start!$D$1="Suomi","Tieto puuttuu: "&amp;C$3,IF(Aloitus_Start!$D$1="Svenska","Information saknas: "&amp;C$3)),"")</f>
        <v>0</v>
      </c>
    </row>
    <row r="514" spans="1:12" x14ac:dyDescent="0.15">
      <c r="A514" s="7"/>
      <c r="B514" s="65"/>
      <c r="C514" s="66"/>
      <c r="D514" s="15">
        <f t="shared" si="164"/>
        <v>0</v>
      </c>
      <c r="E514" s="23" t="str">
        <f t="shared" si="165"/>
        <v/>
      </c>
      <c r="F514" s="98" t="b">
        <f>IF(B514="",IF(Aloitus_Start!$D$1="Suomi","Tieto puuttuu: "&amp;B$3,IF(Aloitus_Start!$D$1="Svenska","Information saknas: "&amp;B$3)),"")</f>
        <v>0</v>
      </c>
      <c r="G514" s="98" t="b">
        <f>IF(C514="",IF(Aloitus_Start!$D$1="Suomi","Tieto puuttuu: "&amp;C$3,IF(Aloitus_Start!$D$1="Svenska","Information saknas: "&amp;C$3)),"")</f>
        <v>0</v>
      </c>
    </row>
    <row r="515" spans="1:12" x14ac:dyDescent="0.15">
      <c r="A515" s="6"/>
      <c r="B515" s="73"/>
      <c r="C515" s="74"/>
      <c r="D515" s="41">
        <f t="shared" si="164"/>
        <v>0</v>
      </c>
      <c r="E515" s="25" t="str">
        <f t="shared" si="165"/>
        <v/>
      </c>
      <c r="F515" s="127" t="b">
        <f>IF(B515="",IF(Aloitus_Start!$D$1="Suomi","Tieto puuttuu: "&amp;B$3,IF(Aloitus_Start!$D$1="Svenska","Information saknas: "&amp;B$3)),"")</f>
        <v>0</v>
      </c>
      <c r="G515" s="127" t="b">
        <f>IF(C515="",IF(Aloitus_Start!$D$1="Suomi","Tieto puuttuu: "&amp;C$3,IF(Aloitus_Start!$D$1="Svenska","Information saknas: "&amp;C$3)),"")</f>
        <v>0</v>
      </c>
      <c r="I515" s="14"/>
      <c r="J515" s="14"/>
      <c r="K515" s="89"/>
      <c r="L515" s="90"/>
    </row>
    <row r="516" spans="1:12" x14ac:dyDescent="0.15">
      <c r="A516" s="7"/>
      <c r="B516" s="65"/>
      <c r="C516" s="66"/>
      <c r="D516" s="15">
        <f t="shared" si="164"/>
        <v>0</v>
      </c>
      <c r="E516" s="23" t="str">
        <f t="shared" si="165"/>
        <v/>
      </c>
      <c r="F516" s="98" t="b">
        <f>IF(B516="",IF(Aloitus_Start!$D$1="Suomi","Tieto puuttuu: "&amp;B$3,IF(Aloitus_Start!$D$1="Svenska","Information saknas: "&amp;B$3)),"")</f>
        <v>0</v>
      </c>
      <c r="G516" s="98" t="b">
        <f>IF(C516="",IF(Aloitus_Start!$D$1="Suomi","Tieto puuttuu: "&amp;C$3,IF(Aloitus_Start!$D$1="Svenska","Information saknas: "&amp;C$3)),"")</f>
        <v>0</v>
      </c>
      <c r="H516" s="38"/>
      <c r="I516" s="14"/>
      <c r="J516" s="14"/>
      <c r="K516" s="89"/>
      <c r="L516" s="90"/>
    </row>
    <row r="517" spans="1:12" x14ac:dyDescent="0.15">
      <c r="A517" s="7"/>
      <c r="B517" s="65"/>
      <c r="C517" s="66"/>
      <c r="D517" s="15">
        <f t="shared" si="164"/>
        <v>0</v>
      </c>
      <c r="E517" s="23" t="str">
        <f t="shared" si="165"/>
        <v/>
      </c>
      <c r="F517" s="98" t="b">
        <f>IF(B517="",IF(Aloitus_Start!$D$1="Suomi","Tieto puuttuu: "&amp;B$3,IF(Aloitus_Start!$D$1="Svenska","Information saknas: "&amp;B$3)),"")</f>
        <v>0</v>
      </c>
      <c r="G517" s="98" t="b">
        <f>IF(C517="",IF(Aloitus_Start!$D$1="Suomi","Tieto puuttuu: "&amp;C$3,IF(Aloitus_Start!$D$1="Svenska","Information saknas: "&amp;C$3)),"")</f>
        <v>0</v>
      </c>
      <c r="H517" s="38"/>
      <c r="I517" s="14"/>
      <c r="J517" s="14"/>
      <c r="K517" s="89"/>
      <c r="L517" s="90"/>
    </row>
    <row r="518" spans="1:12" x14ac:dyDescent="0.15">
      <c r="A518" s="7"/>
      <c r="B518" s="65"/>
      <c r="C518" s="66"/>
      <c r="D518" s="15">
        <f t="shared" si="164"/>
        <v>0</v>
      </c>
      <c r="E518" s="23" t="str">
        <f t="shared" si="165"/>
        <v/>
      </c>
      <c r="F518" s="98" t="b">
        <f>IF(B518="",IF(Aloitus_Start!$D$1="Suomi","Tieto puuttuu: "&amp;B$3,IF(Aloitus_Start!$D$1="Svenska","Information saknas: "&amp;B$3)),"")</f>
        <v>0</v>
      </c>
      <c r="G518" s="98" t="b">
        <f>IF(C518="",IF(Aloitus_Start!$D$1="Suomi","Tieto puuttuu: "&amp;C$3,IF(Aloitus_Start!$D$1="Svenska","Information saknas: "&amp;C$3)),"")</f>
        <v>0</v>
      </c>
      <c r="I518" s="14"/>
      <c r="J518" s="14"/>
      <c r="K518" s="89"/>
      <c r="L518" s="90"/>
    </row>
    <row r="519" spans="1:12" x14ac:dyDescent="0.15">
      <c r="A519" s="7"/>
      <c r="B519" s="65"/>
      <c r="C519" s="66"/>
      <c r="D519" s="15">
        <f t="shared" si="164"/>
        <v>0</v>
      </c>
      <c r="E519" s="23" t="str">
        <f t="shared" si="165"/>
        <v/>
      </c>
      <c r="F519" s="98" t="b">
        <f>IF(B519="",IF(Aloitus_Start!$D$1="Suomi","Tieto puuttuu: "&amp;B$3,IF(Aloitus_Start!$D$1="Svenska","Information saknas: "&amp;B$3)),"")</f>
        <v>0</v>
      </c>
      <c r="G519" s="98" t="b">
        <f>IF(C519="",IF(Aloitus_Start!$D$1="Suomi","Tieto puuttuu: "&amp;C$3,IF(Aloitus_Start!$D$1="Svenska","Information saknas: "&amp;C$3)),"")</f>
        <v>0</v>
      </c>
    </row>
    <row r="520" spans="1:12" x14ac:dyDescent="0.15">
      <c r="A520" s="6"/>
      <c r="B520" s="73"/>
      <c r="C520" s="74"/>
      <c r="D520" s="41">
        <f t="shared" si="164"/>
        <v>0</v>
      </c>
      <c r="E520" s="25" t="str">
        <f t="shared" si="165"/>
        <v/>
      </c>
      <c r="F520" s="127" t="b">
        <f>IF(B520="",IF(Aloitus_Start!$D$1="Suomi","Tieto puuttuu: "&amp;B$3,IF(Aloitus_Start!$D$1="Svenska","Information saknas: "&amp;B$3)),"")</f>
        <v>0</v>
      </c>
      <c r="G520" s="127" t="b">
        <f>IF(C520="",IF(Aloitus_Start!$D$1="Suomi","Tieto puuttuu: "&amp;C$3,IF(Aloitus_Start!$D$1="Svenska","Information saknas: "&amp;C$3)),"")</f>
        <v>0</v>
      </c>
    </row>
    <row r="521" spans="1:12" x14ac:dyDescent="0.15">
      <c r="A521" s="5"/>
      <c r="B521" s="71"/>
      <c r="C521" s="72"/>
      <c r="D521" s="40">
        <f t="shared" si="164"/>
        <v>0</v>
      </c>
      <c r="E521" s="23" t="str">
        <f t="shared" si="165"/>
        <v/>
      </c>
      <c r="F521" s="126" t="b">
        <f>IF(B521="",IF(Aloitus_Start!$D$1="Suomi","Tieto puuttuu: "&amp;B$3,IF(Aloitus_Start!$D$1="Svenska","Information saknas: "&amp;B$3)),"")</f>
        <v>0</v>
      </c>
      <c r="G521" s="126" t="b">
        <f>IF(C521="",IF(Aloitus_Start!$D$1="Suomi","Tieto puuttuu: "&amp;C$3,IF(Aloitus_Start!$D$1="Svenska","Information saknas: "&amp;C$3)),"")</f>
        <v>0</v>
      </c>
    </row>
    <row r="522" spans="1:12" x14ac:dyDescent="0.15">
      <c r="A522" s="5"/>
      <c r="B522" s="71"/>
      <c r="C522" s="72"/>
      <c r="D522" s="40">
        <f t="shared" si="164"/>
        <v>0</v>
      </c>
      <c r="E522" s="23" t="str">
        <f t="shared" si="165"/>
        <v/>
      </c>
      <c r="F522" s="126" t="b">
        <f>IF(B522="",IF(Aloitus_Start!$D$1="Suomi","Tieto puuttuu: "&amp;B$3,IF(Aloitus_Start!$D$1="Svenska","Information saknas: "&amp;B$3)),"")</f>
        <v>0</v>
      </c>
      <c r="G522" s="126" t="b">
        <f>IF(C522="",IF(Aloitus_Start!$D$1="Suomi","Tieto puuttuu: "&amp;C$3,IF(Aloitus_Start!$D$1="Svenska","Information saknas: "&amp;C$3)),"")</f>
        <v>0</v>
      </c>
    </row>
    <row r="523" spans="1:12" x14ac:dyDescent="0.15">
      <c r="A523" s="6"/>
      <c r="B523" s="73"/>
      <c r="C523" s="74"/>
      <c r="D523" s="41">
        <f t="shared" si="164"/>
        <v>0</v>
      </c>
      <c r="E523" s="25" t="str">
        <f t="shared" si="165"/>
        <v/>
      </c>
      <c r="F523" s="127" t="b">
        <f>IF(B523="",IF(Aloitus_Start!$D$1="Suomi","Tieto puuttuu: "&amp;B$3,IF(Aloitus_Start!$D$1="Svenska","Information saknas: "&amp;B$3)),"")</f>
        <v>0</v>
      </c>
      <c r="G523" s="127" t="b">
        <f>IF(C523="",IF(Aloitus_Start!$D$1="Suomi","Tieto puuttuu: "&amp;C$3,IF(Aloitus_Start!$D$1="Svenska","Information saknas: "&amp;C$3)),"")</f>
        <v>0</v>
      </c>
    </row>
    <row r="524" spans="1:12" x14ac:dyDescent="0.15">
      <c r="A524" s="7"/>
      <c r="B524" s="65"/>
      <c r="C524" s="66"/>
      <c r="D524" s="15">
        <f t="shared" si="164"/>
        <v>0</v>
      </c>
      <c r="E524" s="23" t="str">
        <f t="shared" si="165"/>
        <v/>
      </c>
      <c r="F524" s="98" t="b">
        <f>IF(B524="",IF(Aloitus_Start!$D$1="Suomi","Tieto puuttuu: "&amp;B$3,IF(Aloitus_Start!$D$1="Svenska","Information saknas: "&amp;B$3)),"")</f>
        <v>0</v>
      </c>
      <c r="G524" s="98" t="b">
        <f>IF(C524="",IF(Aloitus_Start!$D$1="Suomi","Tieto puuttuu: "&amp;C$3,IF(Aloitus_Start!$D$1="Svenska","Information saknas: "&amp;C$3)),"")</f>
        <v>0</v>
      </c>
    </row>
    <row r="525" spans="1:12" x14ac:dyDescent="0.15">
      <c r="A525" s="7"/>
      <c r="B525" s="65"/>
      <c r="C525" s="66"/>
      <c r="D525" s="15">
        <f t="shared" si="164"/>
        <v>0</v>
      </c>
      <c r="E525" s="23" t="str">
        <f t="shared" si="165"/>
        <v/>
      </c>
      <c r="F525" s="98" t="b">
        <f>IF(B525="",IF(Aloitus_Start!$D$1="Suomi","Tieto puuttuu: "&amp;B$3,IF(Aloitus_Start!$D$1="Svenska","Information saknas: "&amp;B$3)),"")</f>
        <v>0</v>
      </c>
      <c r="G525" s="98" t="b">
        <f>IF(C525="",IF(Aloitus_Start!$D$1="Suomi","Tieto puuttuu: "&amp;C$3,IF(Aloitus_Start!$D$1="Svenska","Information saknas: "&amp;C$3)),"")</f>
        <v>0</v>
      </c>
    </row>
    <row r="526" spans="1:12" x14ac:dyDescent="0.15">
      <c r="A526" s="7"/>
      <c r="B526" s="65"/>
      <c r="C526" s="66"/>
      <c r="D526" s="15">
        <f t="shared" si="164"/>
        <v>0</v>
      </c>
      <c r="E526" s="23" t="str">
        <f t="shared" si="165"/>
        <v/>
      </c>
      <c r="F526" s="98" t="b">
        <f>IF(B526="",IF(Aloitus_Start!$D$1="Suomi","Tieto puuttuu: "&amp;B$3,IF(Aloitus_Start!$D$1="Svenska","Information saknas: "&amp;B$3)),"")</f>
        <v>0</v>
      </c>
      <c r="G526" s="98" t="b">
        <f>IF(C526="",IF(Aloitus_Start!$D$1="Suomi","Tieto puuttuu: "&amp;C$3,IF(Aloitus_Start!$D$1="Svenska","Information saknas: "&amp;C$3)),"")</f>
        <v>0</v>
      </c>
    </row>
    <row r="527" spans="1:12" x14ac:dyDescent="0.15">
      <c r="A527" s="7"/>
      <c r="B527" s="65"/>
      <c r="C527" s="66"/>
      <c r="D527" s="15">
        <f t="shared" si="164"/>
        <v>0</v>
      </c>
      <c r="E527" s="23" t="str">
        <f t="shared" si="165"/>
        <v/>
      </c>
      <c r="F527" s="98" t="b">
        <f>IF(B527="",IF(Aloitus_Start!$D$1="Suomi","Tieto puuttuu: "&amp;B$3,IF(Aloitus_Start!$D$1="Svenska","Information saknas: "&amp;B$3)),"")</f>
        <v>0</v>
      </c>
      <c r="G527" s="98" t="b">
        <f>IF(C527="",IF(Aloitus_Start!$D$1="Suomi","Tieto puuttuu: "&amp;C$3,IF(Aloitus_Start!$D$1="Svenska","Information saknas: "&amp;C$3)),"")</f>
        <v>0</v>
      </c>
    </row>
    <row r="528" spans="1:12" x14ac:dyDescent="0.15">
      <c r="A528" s="3"/>
      <c r="B528" s="99"/>
      <c r="C528" s="100"/>
      <c r="D528" s="18"/>
      <c r="E528" s="51"/>
      <c r="F528" s="124"/>
      <c r="G528" s="124"/>
    </row>
    <row r="529" spans="1:12" x14ac:dyDescent="0.15">
      <c r="A529" s="4"/>
      <c r="B529" s="55"/>
      <c r="C529" s="56"/>
      <c r="D529" s="20">
        <f>C529-B529</f>
        <v>0</v>
      </c>
      <c r="E529" s="23" t="str">
        <f>IF(B529="","",IF(B529=0,"",(C529/B529)-1))</f>
        <v/>
      </c>
      <c r="F529" s="125" t="b">
        <f>IF(B529="",IF(Aloitus_Start!$D$1="Suomi","Tieto puuttuu: "&amp;B$3,IF(Aloitus_Start!$D$1="Svenska","Information saknas: "&amp;B$3)),"")</f>
        <v>0</v>
      </c>
      <c r="G529" s="125" t="b">
        <f>IF(C529="",IF(Aloitus_Start!$D$1="Suomi","Tieto puuttuu: "&amp;C$3,IF(Aloitus_Start!$D$1="Svenska","Information saknas: "&amp;C$3)),"")</f>
        <v>0</v>
      </c>
    </row>
    <row r="530" spans="1:12" x14ac:dyDescent="0.15">
      <c r="A530" s="7"/>
      <c r="B530" s="65"/>
      <c r="C530" s="66"/>
      <c r="D530" s="15">
        <f>C530-B530</f>
        <v>0</v>
      </c>
      <c r="E530" s="23" t="str">
        <f>IF(B530="","",IF(B530=0,"",(C530/B530)-1))</f>
        <v/>
      </c>
      <c r="F530" s="98" t="b">
        <f>IF(B530="",IF(Aloitus_Start!$D$1="Suomi","Tieto puuttuu: "&amp;B$3,IF(Aloitus_Start!$D$1="Svenska","Information saknas: "&amp;B$3)),"")</f>
        <v>0</v>
      </c>
      <c r="G530" s="98" t="b">
        <f>IF(C530="",IF(Aloitus_Start!$D$1="Suomi","Tieto puuttuu: "&amp;C$3,IF(Aloitus_Start!$D$1="Svenska","Information saknas: "&amp;C$3)),"")</f>
        <v>0</v>
      </c>
      <c r="H530" s="38"/>
      <c r="I530" s="14"/>
      <c r="J530" s="14"/>
      <c r="K530" s="89"/>
      <c r="L530" s="90"/>
    </row>
    <row r="531" spans="1:12" x14ac:dyDescent="0.15">
      <c r="A531" s="7"/>
      <c r="B531" s="65"/>
      <c r="C531" s="66"/>
      <c r="D531" s="15">
        <f>C531-B531</f>
        <v>0</v>
      </c>
      <c r="E531" s="23" t="str">
        <f>IF(B531="","",IF(B531=0,"",(C531/B531)-1))</f>
        <v/>
      </c>
      <c r="F531" s="98" t="b">
        <f>IF(B531="",IF(Aloitus_Start!$D$1="Suomi","Tieto puuttuu: "&amp;B$3,IF(Aloitus_Start!$D$1="Svenska","Information saknas: "&amp;B$3)),"")</f>
        <v>0</v>
      </c>
      <c r="G531" s="98" t="b">
        <f>IF(C531="",IF(Aloitus_Start!$D$1="Suomi","Tieto puuttuu: "&amp;C$3,IF(Aloitus_Start!$D$1="Svenska","Information saknas: "&amp;C$3)),"")</f>
        <v>0</v>
      </c>
    </row>
    <row r="532" spans="1:12" x14ac:dyDescent="0.15">
      <c r="A532" s="7"/>
      <c r="B532" s="65"/>
      <c r="C532" s="66"/>
      <c r="D532" s="15">
        <f>C532-B532</f>
        <v>0</v>
      </c>
      <c r="E532" s="23" t="str">
        <f>IF(B532="","",IF(B532=0,"",(C532/B532)-1))</f>
        <v/>
      </c>
      <c r="F532" s="98" t="b">
        <f>IF(B532="",IF(Aloitus_Start!$D$1="Suomi","Tieto puuttuu: "&amp;B$3,IF(Aloitus_Start!$D$1="Svenska","Information saknas: "&amp;B$3)),"")</f>
        <v>0</v>
      </c>
      <c r="G532" s="98" t="b">
        <f>IF(C532="",IF(Aloitus_Start!$D$1="Suomi","Tieto puuttuu: "&amp;C$3,IF(Aloitus_Start!$D$1="Svenska","Information saknas: "&amp;C$3)),"")</f>
        <v>0</v>
      </c>
    </row>
    <row r="533" spans="1:12" x14ac:dyDescent="0.15">
      <c r="A533" s="3"/>
      <c r="B533" s="99"/>
      <c r="C533" s="100"/>
      <c r="D533" s="18"/>
      <c r="E533" s="51"/>
      <c r="F533" s="124"/>
      <c r="G533" s="124"/>
    </row>
    <row r="534" spans="1:12" x14ac:dyDescent="0.15">
      <c r="A534" s="4"/>
      <c r="B534" s="55"/>
      <c r="C534" s="56"/>
      <c r="D534" s="20">
        <f t="shared" ref="D534:D544" si="166">C534-B534</f>
        <v>0</v>
      </c>
      <c r="E534" s="23" t="str">
        <f t="shared" ref="E534:E544" si="167">IF(B534="","",IF(B534=0,"",(C534/B534)-1))</f>
        <v/>
      </c>
      <c r="F534" s="125" t="b">
        <f>IF(B534="",IF(Aloitus_Start!$D$1="Suomi","Tieto puuttuu: "&amp;B$3,IF(Aloitus_Start!$D$1="Svenska","Information saknas: "&amp;B$3)),"")</f>
        <v>0</v>
      </c>
      <c r="G534" s="125" t="b">
        <f>IF(C534="",IF(Aloitus_Start!$D$1="Suomi","Tieto puuttuu: "&amp;C$3,IF(Aloitus_Start!$D$1="Svenska","Information saknas: "&amp;C$3)),"")</f>
        <v>0</v>
      </c>
      <c r="H534" s="38"/>
      <c r="I534" s="14"/>
      <c r="J534" s="14"/>
      <c r="K534" s="89"/>
      <c r="L534" s="90"/>
    </row>
    <row r="535" spans="1:12" x14ac:dyDescent="0.15">
      <c r="A535" s="5"/>
      <c r="B535" s="71"/>
      <c r="C535" s="72"/>
      <c r="D535" s="40">
        <f t="shared" si="166"/>
        <v>0</v>
      </c>
      <c r="E535" s="23" t="str">
        <f t="shared" si="167"/>
        <v/>
      </c>
      <c r="F535" s="126" t="b">
        <f>IF(B535="",IF(Aloitus_Start!$D$1="Suomi","Tieto puuttuu: "&amp;B$3,IF(Aloitus_Start!$D$1="Svenska","Information saknas: "&amp;B$3)),"")</f>
        <v>0</v>
      </c>
      <c r="G535" s="126" t="b">
        <f>IF(C535="",IF(Aloitus_Start!$D$1="Suomi","Tieto puuttuu: "&amp;C$3,IF(Aloitus_Start!$D$1="Svenska","Information saknas: "&amp;C$3)),"")</f>
        <v>0</v>
      </c>
    </row>
    <row r="536" spans="1:12" x14ac:dyDescent="0.15">
      <c r="A536" s="7"/>
      <c r="B536" s="65"/>
      <c r="C536" s="66"/>
      <c r="D536" s="15">
        <f t="shared" si="166"/>
        <v>0</v>
      </c>
      <c r="E536" s="23" t="str">
        <f t="shared" si="167"/>
        <v/>
      </c>
      <c r="F536" s="98" t="b">
        <f>IF(B536="",IF(Aloitus_Start!$D$1="Suomi","Tieto puuttuu: "&amp;B$3,IF(Aloitus_Start!$D$1="Svenska","Information saknas: "&amp;B$3)),"")</f>
        <v>0</v>
      </c>
      <c r="G536" s="98" t="b">
        <f>IF(C536="",IF(Aloitus_Start!$D$1="Suomi","Tieto puuttuu: "&amp;C$3,IF(Aloitus_Start!$D$1="Svenska","Information saknas: "&amp;C$3)),"")</f>
        <v>0</v>
      </c>
      <c r="H536" s="38"/>
      <c r="I536" s="14"/>
      <c r="J536" s="14"/>
      <c r="K536" s="89"/>
      <c r="L536" s="90"/>
    </row>
    <row r="537" spans="1:12" x14ac:dyDescent="0.15">
      <c r="A537" s="7"/>
      <c r="B537" s="65"/>
      <c r="C537" s="66"/>
      <c r="D537" s="15">
        <f t="shared" si="166"/>
        <v>0</v>
      </c>
      <c r="E537" s="23" t="str">
        <f t="shared" si="167"/>
        <v/>
      </c>
      <c r="F537" s="98" t="b">
        <f>IF(B537="",IF(Aloitus_Start!$D$1="Suomi","Tieto puuttuu: "&amp;B$3,IF(Aloitus_Start!$D$1="Svenska","Information saknas: "&amp;B$3)),"")</f>
        <v>0</v>
      </c>
      <c r="G537" s="98" t="b">
        <f>IF(C537="",IF(Aloitus_Start!$D$1="Suomi","Tieto puuttuu: "&amp;C$3,IF(Aloitus_Start!$D$1="Svenska","Information saknas: "&amp;C$3)),"")</f>
        <v>0</v>
      </c>
      <c r="H537" s="38"/>
      <c r="I537" s="14"/>
      <c r="J537" s="14"/>
      <c r="K537" s="89"/>
      <c r="L537" s="90"/>
    </row>
    <row r="538" spans="1:12" x14ac:dyDescent="0.15">
      <c r="A538" s="7"/>
      <c r="B538" s="65"/>
      <c r="C538" s="66"/>
      <c r="D538" s="15">
        <f t="shared" si="166"/>
        <v>0</v>
      </c>
      <c r="E538" s="23" t="str">
        <f t="shared" si="167"/>
        <v/>
      </c>
      <c r="F538" s="98" t="b">
        <f>IF(B538="",IF(Aloitus_Start!$D$1="Suomi","Tieto puuttuu: "&amp;B$3,IF(Aloitus_Start!$D$1="Svenska","Information saknas: "&amp;B$3)),"")</f>
        <v>0</v>
      </c>
      <c r="G538" s="98" t="b">
        <f>IF(C538="",IF(Aloitus_Start!$D$1="Suomi","Tieto puuttuu: "&amp;C$3,IF(Aloitus_Start!$D$1="Svenska","Information saknas: "&amp;C$3)),"")</f>
        <v>0</v>
      </c>
      <c r="H538" s="38"/>
      <c r="I538" s="14"/>
      <c r="J538" s="14"/>
      <c r="K538" s="89"/>
      <c r="L538" s="90"/>
    </row>
    <row r="539" spans="1:12" x14ac:dyDescent="0.15">
      <c r="A539" s="5"/>
      <c r="B539" s="71"/>
      <c r="C539" s="72"/>
      <c r="D539" s="40">
        <f t="shared" si="166"/>
        <v>0</v>
      </c>
      <c r="E539" s="23" t="str">
        <f t="shared" si="167"/>
        <v/>
      </c>
      <c r="F539" s="126" t="b">
        <f>IF(B539="",IF(Aloitus_Start!$D$1="Suomi","Tieto puuttuu: "&amp;B$3,IF(Aloitus_Start!$D$1="Svenska","Information saknas: "&amp;B$3)),"")</f>
        <v>0</v>
      </c>
      <c r="G539" s="126" t="b">
        <f>IF(C539="",IF(Aloitus_Start!$D$1="Suomi","Tieto puuttuu: "&amp;C$3,IF(Aloitus_Start!$D$1="Svenska","Information saknas: "&amp;C$3)),"")</f>
        <v>0</v>
      </c>
    </row>
    <row r="540" spans="1:12" x14ac:dyDescent="0.15">
      <c r="A540" s="7"/>
      <c r="B540" s="65"/>
      <c r="C540" s="66"/>
      <c r="D540" s="15">
        <f t="shared" si="166"/>
        <v>0</v>
      </c>
      <c r="E540" s="23" t="str">
        <f t="shared" si="167"/>
        <v/>
      </c>
      <c r="F540" s="98" t="b">
        <f>IF(B540="",IF(Aloitus_Start!$D$1="Suomi","Tieto puuttuu: "&amp;B$3,IF(Aloitus_Start!$D$1="Svenska","Information saknas: "&amp;B$3)),"")</f>
        <v>0</v>
      </c>
      <c r="G540" s="98" t="b">
        <f>IF(C540="",IF(Aloitus_Start!$D$1="Suomi","Tieto puuttuu: "&amp;C$3,IF(Aloitus_Start!$D$1="Svenska","Information saknas: "&amp;C$3)),"")</f>
        <v>0</v>
      </c>
    </row>
    <row r="541" spans="1:12" x14ac:dyDescent="0.15">
      <c r="A541" s="5"/>
      <c r="B541" s="71"/>
      <c r="C541" s="72"/>
      <c r="D541" s="40">
        <f t="shared" si="166"/>
        <v>0</v>
      </c>
      <c r="E541" s="23" t="str">
        <f t="shared" si="167"/>
        <v/>
      </c>
      <c r="F541" s="126" t="b">
        <f>IF(B541="",IF(Aloitus_Start!$D$1="Suomi","Tieto puuttuu: "&amp;B$3,IF(Aloitus_Start!$D$1="Svenska","Information saknas: "&amp;B$3)),"")</f>
        <v>0</v>
      </c>
      <c r="G541" s="126" t="b">
        <f>IF(C541="",IF(Aloitus_Start!$D$1="Suomi","Tieto puuttuu: "&amp;C$3,IF(Aloitus_Start!$D$1="Svenska","Information saknas: "&amp;C$3)),"")</f>
        <v>0</v>
      </c>
    </row>
    <row r="542" spans="1:12" x14ac:dyDescent="0.15">
      <c r="A542" s="5"/>
      <c r="B542" s="71"/>
      <c r="C542" s="72"/>
      <c r="D542" s="40">
        <f t="shared" si="166"/>
        <v>0</v>
      </c>
      <c r="E542" s="23" t="str">
        <f t="shared" si="167"/>
        <v/>
      </c>
      <c r="F542" s="126" t="b">
        <f>IF(B542="",IF(Aloitus_Start!$D$1="Suomi","Tieto puuttuu: "&amp;B$3,IF(Aloitus_Start!$D$1="Svenska","Information saknas: "&amp;B$3)),"")</f>
        <v>0</v>
      </c>
      <c r="G542" s="126" t="b">
        <f>IF(C542="",IF(Aloitus_Start!$D$1="Suomi","Tieto puuttuu: "&amp;C$3,IF(Aloitus_Start!$D$1="Svenska","Information saknas: "&amp;C$3)),"")</f>
        <v>0</v>
      </c>
    </row>
    <row r="543" spans="1:12" x14ac:dyDescent="0.15">
      <c r="A543" s="5"/>
      <c r="B543" s="71"/>
      <c r="C543" s="72"/>
      <c r="D543" s="40">
        <f t="shared" si="166"/>
        <v>0</v>
      </c>
      <c r="E543" s="23" t="str">
        <f t="shared" si="167"/>
        <v/>
      </c>
      <c r="F543" s="126" t="b">
        <f>IF(B543="",IF(Aloitus_Start!$D$1="Suomi","Tieto puuttuu: "&amp;B$3,IF(Aloitus_Start!$D$1="Svenska","Information saknas: "&amp;B$3)),"")</f>
        <v>0</v>
      </c>
      <c r="G543" s="126" t="b">
        <f>IF(C543="",IF(Aloitus_Start!$D$1="Suomi","Tieto puuttuu: "&amp;C$3,IF(Aloitus_Start!$D$1="Svenska","Information saknas: "&amp;C$3)),"")</f>
        <v>0</v>
      </c>
    </row>
    <row r="544" spans="1:12" x14ac:dyDescent="0.15">
      <c r="A544" s="7"/>
      <c r="B544" s="65"/>
      <c r="C544" s="66"/>
      <c r="D544" s="15">
        <f t="shared" si="166"/>
        <v>0</v>
      </c>
      <c r="E544" s="23" t="str">
        <f t="shared" si="167"/>
        <v/>
      </c>
      <c r="F544" s="98" t="b">
        <f>IF(B544="",IF(Aloitus_Start!$D$1="Suomi","Tieto puuttuu: "&amp;B$3,IF(Aloitus_Start!$D$1="Svenska","Information saknas: "&amp;B$3)),"")</f>
        <v>0</v>
      </c>
      <c r="G544" s="98" t="b">
        <f>IF(C544="",IF(Aloitus_Start!$D$1="Suomi","Tieto puuttuu: "&amp;C$3,IF(Aloitus_Start!$D$1="Svenska","Information saknas: "&amp;C$3)),"")</f>
        <v>0</v>
      </c>
    </row>
    <row r="545" spans="1:7" x14ac:dyDescent="0.15">
      <c r="A545" s="3"/>
      <c r="B545" s="99"/>
      <c r="C545" s="100"/>
      <c r="D545" s="18"/>
      <c r="E545" s="51"/>
      <c r="F545" s="124"/>
      <c r="G545" s="124"/>
    </row>
    <row r="546" spans="1:7" x14ac:dyDescent="0.15">
      <c r="A546" s="4"/>
      <c r="B546" s="55"/>
      <c r="C546" s="56"/>
      <c r="D546" s="20">
        <f t="shared" ref="D546:D553" si="168">C546-B546</f>
        <v>0</v>
      </c>
      <c r="E546" s="23" t="str">
        <f t="shared" ref="E546:E553" si="169">IF(B546="","",IF(B546=0,"",(C546/B546)-1))</f>
        <v/>
      </c>
      <c r="F546" s="125" t="b">
        <f>IF(B546="",IF(Aloitus_Start!$D$1="Suomi","Tieto puuttuu: "&amp;B$3,IF(Aloitus_Start!$D$1="Svenska","Information saknas: "&amp;B$3)),"")</f>
        <v>0</v>
      </c>
      <c r="G546" s="125" t="b">
        <f>IF(C546="",IF(Aloitus_Start!$D$1="Suomi","Tieto puuttuu: "&amp;C$3,IF(Aloitus_Start!$D$1="Svenska","Information saknas: "&amp;C$3)),"")</f>
        <v>0</v>
      </c>
    </row>
    <row r="547" spans="1:7" x14ac:dyDescent="0.15">
      <c r="A547" s="4"/>
      <c r="B547" s="55"/>
      <c r="C547" s="56"/>
      <c r="D547" s="20">
        <f t="shared" si="168"/>
        <v>0</v>
      </c>
      <c r="E547" s="23" t="str">
        <f t="shared" si="169"/>
        <v/>
      </c>
      <c r="F547" s="125" t="b">
        <f>IF(B547="",IF(Aloitus_Start!$D$1="Suomi","Tieto puuttuu: "&amp;B$3,IF(Aloitus_Start!$D$1="Svenska","Information saknas: "&amp;B$3)),"")</f>
        <v>0</v>
      </c>
      <c r="G547" s="125" t="b">
        <f>IF(C547="",IF(Aloitus_Start!$D$1="Suomi","Tieto puuttuu: "&amp;C$3,IF(Aloitus_Start!$D$1="Svenska","Information saknas: "&amp;C$3)),"")</f>
        <v>0</v>
      </c>
    </row>
    <row r="548" spans="1:7" x14ac:dyDescent="0.15">
      <c r="A548" s="4"/>
      <c r="B548" s="55"/>
      <c r="C548" s="56"/>
      <c r="D548" s="20">
        <f t="shared" si="168"/>
        <v>0</v>
      </c>
      <c r="E548" s="23" t="str">
        <f t="shared" si="169"/>
        <v/>
      </c>
      <c r="F548" s="125" t="b">
        <f>IF(B548="",IF(Aloitus_Start!$D$1="Suomi","Tieto puuttuu: "&amp;B$3,IF(Aloitus_Start!$D$1="Svenska","Information saknas: "&amp;B$3)),"")</f>
        <v>0</v>
      </c>
      <c r="G548" s="125" t="b">
        <f>IF(C548="",IF(Aloitus_Start!$D$1="Suomi","Tieto puuttuu: "&amp;C$3,IF(Aloitus_Start!$D$1="Svenska","Information saknas: "&amp;C$3)),"")</f>
        <v>0</v>
      </c>
    </row>
    <row r="549" spans="1:7" x14ac:dyDescent="0.15">
      <c r="A549" s="7"/>
      <c r="B549" s="65"/>
      <c r="C549" s="66"/>
      <c r="D549" s="15">
        <f t="shared" si="168"/>
        <v>0</v>
      </c>
      <c r="E549" s="23" t="str">
        <f t="shared" si="169"/>
        <v/>
      </c>
      <c r="F549" s="98" t="b">
        <f>IF(B549="",IF(Aloitus_Start!$D$1="Suomi","Tieto puuttuu: "&amp;B$3,IF(Aloitus_Start!$D$1="Svenska","Information saknas: "&amp;B$3)),"")</f>
        <v>0</v>
      </c>
      <c r="G549" s="98" t="b">
        <f>IF(C549="",IF(Aloitus_Start!$D$1="Suomi","Tieto puuttuu: "&amp;C$3,IF(Aloitus_Start!$D$1="Svenska","Information saknas: "&amp;C$3)),"")</f>
        <v>0</v>
      </c>
    </row>
    <row r="550" spans="1:7" x14ac:dyDescent="0.15">
      <c r="A550" s="7"/>
      <c r="B550" s="65"/>
      <c r="C550" s="66"/>
      <c r="D550" s="15">
        <f t="shared" si="168"/>
        <v>0</v>
      </c>
      <c r="E550" s="23" t="str">
        <f t="shared" si="169"/>
        <v/>
      </c>
      <c r="F550" s="98" t="b">
        <f>IF(B550="",IF(Aloitus_Start!$D$1="Suomi","Tieto puuttuu: "&amp;B$3,IF(Aloitus_Start!$D$1="Svenska","Information saknas: "&amp;B$3)),"")</f>
        <v>0</v>
      </c>
      <c r="G550" s="98" t="b">
        <f>IF(C550="",IF(Aloitus_Start!$D$1="Suomi","Tieto puuttuu: "&amp;C$3,IF(Aloitus_Start!$D$1="Svenska","Information saknas: "&amp;C$3)),"")</f>
        <v>0</v>
      </c>
    </row>
    <row r="551" spans="1:7" x14ac:dyDescent="0.15">
      <c r="A551" s="7"/>
      <c r="B551" s="65"/>
      <c r="C551" s="66"/>
      <c r="D551" s="15">
        <f t="shared" si="168"/>
        <v>0</v>
      </c>
      <c r="E551" s="23" t="str">
        <f t="shared" si="169"/>
        <v/>
      </c>
      <c r="F551" s="98" t="b">
        <f>IF(B551="",IF(Aloitus_Start!$D$1="Suomi","Tieto puuttuu: "&amp;B$3,IF(Aloitus_Start!$D$1="Svenska","Information saknas: "&amp;B$3)),"")</f>
        <v>0</v>
      </c>
      <c r="G551" s="98" t="b">
        <f>IF(C551="",IF(Aloitus_Start!$D$1="Suomi","Tieto puuttuu: "&amp;C$3,IF(Aloitus_Start!$D$1="Svenska","Information saknas: "&amp;C$3)),"")</f>
        <v>0</v>
      </c>
    </row>
    <row r="552" spans="1:7" x14ac:dyDescent="0.15">
      <c r="A552" s="7"/>
      <c r="B552" s="65"/>
      <c r="C552" s="66"/>
      <c r="D552" s="15">
        <f t="shared" si="168"/>
        <v>0</v>
      </c>
      <c r="E552" s="23" t="str">
        <f t="shared" si="169"/>
        <v/>
      </c>
      <c r="F552" s="98" t="b">
        <f>IF(B552="",IF(Aloitus_Start!$D$1="Suomi","Tieto puuttuu: "&amp;B$3,IF(Aloitus_Start!$D$1="Svenska","Information saknas: "&amp;B$3)),"")</f>
        <v>0</v>
      </c>
      <c r="G552" s="98" t="b">
        <f>IF(C552="",IF(Aloitus_Start!$D$1="Suomi","Tieto puuttuu: "&amp;C$3,IF(Aloitus_Start!$D$1="Svenska","Information saknas: "&amp;C$3)),"")</f>
        <v>0</v>
      </c>
    </row>
    <row r="553" spans="1:7" x14ac:dyDescent="0.15">
      <c r="A553" s="4"/>
      <c r="B553" s="55"/>
      <c r="C553" s="56"/>
      <c r="D553" s="20">
        <f t="shared" si="168"/>
        <v>0</v>
      </c>
      <c r="E553" s="23" t="str">
        <f t="shared" si="169"/>
        <v/>
      </c>
      <c r="F553" s="125" t="b">
        <f>IF(B553="",IF(Aloitus_Start!$D$1="Suomi","Tieto puuttuu: "&amp;B$3,IF(Aloitus_Start!$D$1="Svenska","Information saknas: "&amp;B$3)),"")</f>
        <v>0</v>
      </c>
      <c r="G553" s="125" t="b">
        <f>IF(C553="",IF(Aloitus_Start!$D$1="Suomi","Tieto puuttuu: "&amp;C$3,IF(Aloitus_Start!$D$1="Svenska","Information saknas: "&amp;C$3)),"")</f>
        <v>0</v>
      </c>
    </row>
    <row r="554" spans="1:7" x14ac:dyDescent="0.15">
      <c r="A554" s="8"/>
      <c r="B554" s="67"/>
      <c r="C554" s="68"/>
      <c r="D554" s="30"/>
      <c r="E554" s="31"/>
      <c r="F554" s="128"/>
      <c r="G554" s="128"/>
    </row>
    <row r="555" spans="1:7" x14ac:dyDescent="0.15">
      <c r="A555" s="3"/>
      <c r="B555" s="99"/>
      <c r="C555" s="100"/>
      <c r="D555" s="18"/>
      <c r="E555" s="19"/>
      <c r="F555" s="124"/>
      <c r="G555" s="124"/>
    </row>
    <row r="556" spans="1:7" x14ac:dyDescent="0.15">
      <c r="A556" s="4"/>
      <c r="B556" s="61"/>
      <c r="C556" s="62"/>
      <c r="D556" s="26">
        <f t="shared" ref="D556:D565" si="170">C556-B556</f>
        <v>0</v>
      </c>
      <c r="E556" s="23" t="str">
        <f t="shared" ref="E556:E565" si="171">IF(B556="","",IF(B556=0,"",(C556/B556)-1))</f>
        <v/>
      </c>
      <c r="F556" s="125" t="b">
        <f>IF(B556="",IF(Aloitus_Start!$D$1="Suomi","Tieto puuttuu: "&amp;B$3,IF(Aloitus_Start!$D$1="Svenska","Information saknas: "&amp;B$3)),"")</f>
        <v>0</v>
      </c>
      <c r="G556" s="125" t="b">
        <f>IF(C556="",IF(Aloitus_Start!$D$1="Suomi","Tieto puuttuu: "&amp;C$3,IF(Aloitus_Start!$D$1="Svenska","Information saknas: "&amp;C$3)),"")</f>
        <v>0</v>
      </c>
    </row>
    <row r="557" spans="1:7" x14ac:dyDescent="0.15">
      <c r="A557" s="4"/>
      <c r="B557" s="55"/>
      <c r="C557" s="56"/>
      <c r="D557" s="20">
        <f t="shared" si="170"/>
        <v>0</v>
      </c>
      <c r="E557" s="23" t="str">
        <f t="shared" si="171"/>
        <v/>
      </c>
      <c r="F557" s="125" t="b">
        <f>IF(B557="",IF(Aloitus_Start!$D$1="Suomi","Tieto puuttuu: "&amp;B$3,IF(Aloitus_Start!$D$1="Svenska","Information saknas: "&amp;B$3)),"")</f>
        <v>0</v>
      </c>
      <c r="G557" s="125" t="b">
        <f>IF(C557="",IF(Aloitus_Start!$D$1="Suomi","Tieto puuttuu: "&amp;C$3,IF(Aloitus_Start!$D$1="Svenska","Information saknas: "&amp;C$3)),"")</f>
        <v>0</v>
      </c>
    </row>
    <row r="558" spans="1:7" x14ac:dyDescent="0.15">
      <c r="A558" s="7"/>
      <c r="B558" s="65"/>
      <c r="C558" s="66"/>
      <c r="D558" s="15">
        <f t="shared" si="170"/>
        <v>0</v>
      </c>
      <c r="E558" s="23" t="str">
        <f t="shared" si="171"/>
        <v/>
      </c>
      <c r="F558" s="98" t="b">
        <f>IF(B558="",IF(Aloitus_Start!$D$1="Suomi","Tieto puuttuu: "&amp;B$3,IF(Aloitus_Start!$D$1="Svenska","Information saknas: "&amp;B$3)),"")</f>
        <v>0</v>
      </c>
      <c r="G558" s="98" t="b">
        <f>IF(C558="",IF(Aloitus_Start!$D$1="Suomi","Tieto puuttuu: "&amp;C$3,IF(Aloitus_Start!$D$1="Svenska","Information saknas: "&amp;C$3)),"")</f>
        <v>0</v>
      </c>
    </row>
    <row r="559" spans="1:7" x14ac:dyDescent="0.15">
      <c r="A559" s="7"/>
      <c r="B559" s="65"/>
      <c r="C559" s="66"/>
      <c r="D559" s="15">
        <f t="shared" si="170"/>
        <v>0</v>
      </c>
      <c r="E559" s="23" t="str">
        <f t="shared" si="171"/>
        <v/>
      </c>
      <c r="F559" s="98" t="b">
        <f>IF(B559="",IF(Aloitus_Start!$D$1="Suomi","Tieto puuttuu: "&amp;B$3,IF(Aloitus_Start!$D$1="Svenska","Information saknas: "&amp;B$3)),"")</f>
        <v>0</v>
      </c>
      <c r="G559" s="98" t="b">
        <f>IF(C559="",IF(Aloitus_Start!$D$1="Suomi","Tieto puuttuu: "&amp;C$3,IF(Aloitus_Start!$D$1="Svenska","Information saknas: "&amp;C$3)),"")</f>
        <v>0</v>
      </c>
    </row>
    <row r="560" spans="1:7" x14ac:dyDescent="0.15">
      <c r="A560" s="7"/>
      <c r="B560" s="65"/>
      <c r="C560" s="66"/>
      <c r="D560" s="15">
        <f t="shared" si="170"/>
        <v>0</v>
      </c>
      <c r="E560" s="23" t="str">
        <f t="shared" si="171"/>
        <v/>
      </c>
      <c r="F560" s="98" t="b">
        <f>IF(B560="",IF(Aloitus_Start!$D$1="Suomi","Tieto puuttuu: "&amp;B$3,IF(Aloitus_Start!$D$1="Svenska","Information saknas: "&amp;B$3)),"")</f>
        <v>0</v>
      </c>
      <c r="G560" s="98" t="b">
        <f>IF(C560="",IF(Aloitus_Start!$D$1="Suomi","Tieto puuttuu: "&amp;C$3,IF(Aloitus_Start!$D$1="Svenska","Information saknas: "&amp;C$3)),"")</f>
        <v>0</v>
      </c>
    </row>
    <row r="561" spans="1:7" x14ac:dyDescent="0.15">
      <c r="A561" s="4"/>
      <c r="B561" s="55"/>
      <c r="C561" s="56"/>
      <c r="D561" s="20">
        <f t="shared" si="170"/>
        <v>0</v>
      </c>
      <c r="E561" s="23" t="str">
        <f t="shared" si="171"/>
        <v/>
      </c>
      <c r="F561" s="125" t="b">
        <f>IF(B561="",IF(Aloitus_Start!$D$1="Suomi","Tieto puuttuu: "&amp;B$3,IF(Aloitus_Start!$D$1="Svenska","Information saknas: "&amp;B$3)),"")</f>
        <v>0</v>
      </c>
      <c r="G561" s="125" t="b">
        <f>IF(C561="",IF(Aloitus_Start!$D$1="Suomi","Tieto puuttuu: "&amp;C$3,IF(Aloitus_Start!$D$1="Svenska","Information saknas: "&amp;C$3)),"")</f>
        <v>0</v>
      </c>
    </row>
    <row r="562" spans="1:7" x14ac:dyDescent="0.15">
      <c r="A562" s="7"/>
      <c r="B562" s="65"/>
      <c r="C562" s="66"/>
      <c r="D562" s="15">
        <f t="shared" si="170"/>
        <v>0</v>
      </c>
      <c r="E562" s="23" t="str">
        <f t="shared" si="171"/>
        <v/>
      </c>
      <c r="F562" s="98" t="b">
        <f>IF(B562="",IF(Aloitus_Start!$D$1="Suomi","Tieto puuttuu: "&amp;B$3,IF(Aloitus_Start!$D$1="Svenska","Information saknas: "&amp;B$3)),"")</f>
        <v>0</v>
      </c>
      <c r="G562" s="98" t="b">
        <f>IF(C562="",IF(Aloitus_Start!$D$1="Suomi","Tieto puuttuu: "&amp;C$3,IF(Aloitus_Start!$D$1="Svenska","Information saknas: "&amp;C$3)),"")</f>
        <v>0</v>
      </c>
    </row>
    <row r="563" spans="1:7" x14ac:dyDescent="0.15">
      <c r="A563" s="7"/>
      <c r="B563" s="65"/>
      <c r="C563" s="66"/>
      <c r="D563" s="15">
        <f t="shared" si="170"/>
        <v>0</v>
      </c>
      <c r="E563" s="23" t="str">
        <f t="shared" si="171"/>
        <v/>
      </c>
      <c r="F563" s="98" t="b">
        <f>IF(B563="",IF(Aloitus_Start!$D$1="Suomi","Tieto puuttuu: "&amp;B$3,IF(Aloitus_Start!$D$1="Svenska","Information saknas: "&amp;B$3)),"")</f>
        <v>0</v>
      </c>
      <c r="G563" s="98" t="b">
        <f>IF(C563="",IF(Aloitus_Start!$D$1="Suomi","Tieto puuttuu: "&amp;C$3,IF(Aloitus_Start!$D$1="Svenska","Information saknas: "&amp;C$3)),"")</f>
        <v>0</v>
      </c>
    </row>
    <row r="564" spans="1:7" x14ac:dyDescent="0.15">
      <c r="A564" s="7"/>
      <c r="B564" s="65"/>
      <c r="C564" s="66"/>
      <c r="D564" s="15">
        <f t="shared" si="170"/>
        <v>0</v>
      </c>
      <c r="E564" s="23" t="str">
        <f t="shared" si="171"/>
        <v/>
      </c>
      <c r="F564" s="98" t="b">
        <f>IF(B564="",IF(Aloitus_Start!$D$1="Suomi","Tieto puuttuu: "&amp;B$3,IF(Aloitus_Start!$D$1="Svenska","Information saknas: "&amp;B$3)),"")</f>
        <v>0</v>
      </c>
      <c r="G564" s="98" t="b">
        <f>IF(C564="",IF(Aloitus_Start!$D$1="Suomi","Tieto puuttuu: "&amp;C$3,IF(Aloitus_Start!$D$1="Svenska","Information saknas: "&amp;C$3)),"")</f>
        <v>0</v>
      </c>
    </row>
    <row r="565" spans="1:7" x14ac:dyDescent="0.15">
      <c r="A565" s="7"/>
      <c r="B565" s="65"/>
      <c r="C565" s="66"/>
      <c r="D565" s="15">
        <f t="shared" si="170"/>
        <v>0</v>
      </c>
      <c r="E565" s="23" t="str">
        <f t="shared" si="171"/>
        <v/>
      </c>
      <c r="F565" s="98" t="b">
        <f>IF(B565="",IF(Aloitus_Start!$D$1="Suomi","Tieto puuttuu: "&amp;B$3,IF(Aloitus_Start!$D$1="Svenska","Information saknas: "&amp;B$3)),"")</f>
        <v>0</v>
      </c>
      <c r="G565" s="98" t="b">
        <f>IF(C565="",IF(Aloitus_Start!$D$1="Suomi","Tieto puuttuu: "&amp;C$3,IF(Aloitus_Start!$D$1="Svenska","Information saknas: "&amp;C$3)),"")</f>
        <v>0</v>
      </c>
    </row>
    <row r="566" spans="1:7" x14ac:dyDescent="0.15">
      <c r="A566" s="3"/>
      <c r="B566" s="99"/>
      <c r="C566" s="100"/>
      <c r="D566" s="18"/>
      <c r="E566" s="51"/>
      <c r="F566" s="124"/>
      <c r="G566" s="124"/>
    </row>
    <row r="567" spans="1:7" x14ac:dyDescent="0.15">
      <c r="A567" s="4"/>
      <c r="B567" s="55"/>
      <c r="C567" s="56"/>
      <c r="D567" s="20">
        <f>C567-B567</f>
        <v>0</v>
      </c>
      <c r="E567" s="23" t="str">
        <f>IF(B567="","",IF(B567=0,"",(C567/B567)-1))</f>
        <v/>
      </c>
      <c r="F567" s="125" t="b">
        <f>IF(B567="",IF(Aloitus_Start!$D$1="Suomi","Tieto puuttuu: "&amp;B$3,IF(Aloitus_Start!$D$1="Svenska","Information saknas: "&amp;B$3)),"")</f>
        <v>0</v>
      </c>
      <c r="G567" s="125" t="b">
        <f>IF(C567="",IF(Aloitus_Start!$D$1="Suomi","Tieto puuttuu: "&amp;C$3,IF(Aloitus_Start!$D$1="Svenska","Information saknas: "&amp;C$3)),"")</f>
        <v>0</v>
      </c>
    </row>
    <row r="568" spans="1:7" x14ac:dyDescent="0.15">
      <c r="A568" s="4"/>
      <c r="B568" s="55"/>
      <c r="C568" s="56"/>
      <c r="D568" s="20">
        <f>C568-B568</f>
        <v>0</v>
      </c>
      <c r="E568" s="23" t="str">
        <f>IF(B568="","",IF(B568=0,"",(C568/B568)-1))</f>
        <v/>
      </c>
      <c r="F568" s="125" t="b">
        <f>IF(B568="",IF(Aloitus_Start!$D$1="Suomi","Tieto puuttuu: "&amp;B$3,IF(Aloitus_Start!$D$1="Svenska","Information saknas: "&amp;B$3)),"")</f>
        <v>0</v>
      </c>
      <c r="G568" s="125" t="b">
        <f>IF(C568="",IF(Aloitus_Start!$D$1="Suomi","Tieto puuttuu: "&amp;C$3,IF(Aloitus_Start!$D$1="Svenska","Information saknas: "&amp;C$3)),"")</f>
        <v>0</v>
      </c>
    </row>
    <row r="569" spans="1:7" x14ac:dyDescent="0.15">
      <c r="A569" s="8"/>
      <c r="B569" s="103"/>
      <c r="C569" s="104"/>
      <c r="D569" s="30"/>
      <c r="E569" s="31"/>
      <c r="F569" s="128"/>
      <c r="G569" s="128"/>
    </row>
    <row r="570" spans="1:7" x14ac:dyDescent="0.15">
      <c r="A570" s="7"/>
      <c r="B570" s="65"/>
      <c r="C570" s="66"/>
      <c r="D570" s="15">
        <f t="shared" ref="D570:D577" si="172">C570-B570</f>
        <v>0</v>
      </c>
      <c r="E570" s="23" t="str">
        <f t="shared" ref="E570:E577" si="173">IF(B570="","",IF(B570=0,"",(C570/B570)-1))</f>
        <v/>
      </c>
      <c r="F570" s="98" t="b">
        <f>IF(B570="",IF(Aloitus_Start!$D$1="Suomi","Tieto puuttuu: "&amp;B$3,IF(Aloitus_Start!$D$1="Svenska","Information saknas: "&amp;B$3)),"")</f>
        <v>0</v>
      </c>
      <c r="G570" s="98" t="b">
        <f>IF(C570="",IF(Aloitus_Start!$D$1="Suomi","Tieto puuttuu: "&amp;C$3,IF(Aloitus_Start!$D$1="Svenska","Information saknas: "&amp;C$3)),"")</f>
        <v>0</v>
      </c>
    </row>
    <row r="571" spans="1:7" x14ac:dyDescent="0.15">
      <c r="A571" s="7"/>
      <c r="B571" s="65"/>
      <c r="C571" s="66"/>
      <c r="D571" s="15">
        <f t="shared" si="172"/>
        <v>0</v>
      </c>
      <c r="E571" s="23" t="str">
        <f t="shared" si="173"/>
        <v/>
      </c>
      <c r="F571" s="98" t="b">
        <f>IF(B571="",IF(Aloitus_Start!$D$1="Suomi","Tieto puuttuu: "&amp;B$3,IF(Aloitus_Start!$D$1="Svenska","Information saknas: "&amp;B$3)),"")</f>
        <v>0</v>
      </c>
      <c r="G571" s="98" t="b">
        <f>IF(C571="",IF(Aloitus_Start!$D$1="Suomi","Tieto puuttuu: "&amp;C$3,IF(Aloitus_Start!$D$1="Svenska","Information saknas: "&amp;C$3)),"")</f>
        <v>0</v>
      </c>
    </row>
    <row r="572" spans="1:7" x14ac:dyDescent="0.15">
      <c r="A572" s="7"/>
      <c r="B572" s="65"/>
      <c r="C572" s="66"/>
      <c r="D572" s="15">
        <f t="shared" si="172"/>
        <v>0</v>
      </c>
      <c r="E572" s="23" t="str">
        <f t="shared" si="173"/>
        <v/>
      </c>
      <c r="F572" s="98" t="b">
        <f>IF(B572="",IF(Aloitus_Start!$D$1="Suomi","Tieto puuttuu: "&amp;B$3,IF(Aloitus_Start!$D$1="Svenska","Information saknas: "&amp;B$3)),"")</f>
        <v>0</v>
      </c>
      <c r="G572" s="98" t="b">
        <f>IF(C572="",IF(Aloitus_Start!$D$1="Suomi","Tieto puuttuu: "&amp;C$3,IF(Aloitus_Start!$D$1="Svenska","Information saknas: "&amp;C$3)),"")</f>
        <v>0</v>
      </c>
    </row>
    <row r="573" spans="1:7" x14ac:dyDescent="0.15">
      <c r="A573" s="7"/>
      <c r="B573" s="65"/>
      <c r="C573" s="66"/>
      <c r="D573" s="15">
        <f t="shared" si="172"/>
        <v>0</v>
      </c>
      <c r="E573" s="23" t="str">
        <f t="shared" si="173"/>
        <v/>
      </c>
      <c r="F573" s="98" t="b">
        <f>IF(B573="",IF(Aloitus_Start!$D$1="Suomi","Tieto puuttuu: "&amp;B$3,IF(Aloitus_Start!$D$1="Svenska","Information saknas: "&amp;B$3)),"")</f>
        <v>0</v>
      </c>
      <c r="G573" s="98" t="b">
        <f>IF(C573="",IF(Aloitus_Start!$D$1="Suomi","Tieto puuttuu: "&amp;C$3,IF(Aloitus_Start!$D$1="Svenska","Information saknas: "&amp;C$3)),"")</f>
        <v>0</v>
      </c>
    </row>
    <row r="574" spans="1:7" x14ac:dyDescent="0.15">
      <c r="A574" s="7"/>
      <c r="B574" s="65"/>
      <c r="C574" s="66"/>
      <c r="D574" s="15">
        <f t="shared" si="172"/>
        <v>0</v>
      </c>
      <c r="E574" s="23" t="str">
        <f t="shared" si="173"/>
        <v/>
      </c>
      <c r="F574" s="98" t="b">
        <f>IF(B574="",IF(Aloitus_Start!$D$1="Suomi","Tieto puuttuu: "&amp;B$3,IF(Aloitus_Start!$D$1="Svenska","Information saknas: "&amp;B$3)),"")</f>
        <v>0</v>
      </c>
      <c r="G574" s="98" t="b">
        <f>IF(C574="",IF(Aloitus_Start!$D$1="Suomi","Tieto puuttuu: "&amp;C$3,IF(Aloitus_Start!$D$1="Svenska","Information saknas: "&amp;C$3)),"")</f>
        <v>0</v>
      </c>
    </row>
    <row r="575" spans="1:7" x14ac:dyDescent="0.15">
      <c r="A575" s="7"/>
      <c r="B575" s="65"/>
      <c r="C575" s="66"/>
      <c r="D575" s="15">
        <f t="shared" si="172"/>
        <v>0</v>
      </c>
      <c r="E575" s="23" t="str">
        <f t="shared" si="173"/>
        <v/>
      </c>
      <c r="F575" s="98" t="b">
        <f>IF(B575="",IF(Aloitus_Start!$D$1="Suomi","Tieto puuttuu: "&amp;B$3,IF(Aloitus_Start!$D$1="Svenska","Information saknas: "&amp;B$3)),"")</f>
        <v>0</v>
      </c>
      <c r="G575" s="98" t="b">
        <f>IF(C575="",IF(Aloitus_Start!$D$1="Suomi","Tieto puuttuu: "&amp;C$3,IF(Aloitus_Start!$D$1="Svenska","Information saknas: "&amp;C$3)),"")</f>
        <v>0</v>
      </c>
    </row>
    <row r="576" spans="1:7" x14ac:dyDescent="0.15">
      <c r="A576" s="7"/>
      <c r="B576" s="65"/>
      <c r="C576" s="66"/>
      <c r="D576" s="15">
        <f t="shared" si="172"/>
        <v>0</v>
      </c>
      <c r="E576" s="23" t="str">
        <f t="shared" si="173"/>
        <v/>
      </c>
      <c r="F576" s="98" t="b">
        <f>IF(B576="",IF(Aloitus_Start!$D$1="Suomi","Tieto puuttuu: "&amp;B$3,IF(Aloitus_Start!$D$1="Svenska","Information saknas: "&amp;B$3)),"")</f>
        <v>0</v>
      </c>
      <c r="G576" s="98" t="b">
        <f>IF(C576="",IF(Aloitus_Start!$D$1="Suomi","Tieto puuttuu: "&amp;C$3,IF(Aloitus_Start!$D$1="Svenska","Information saknas: "&amp;C$3)),"")</f>
        <v>0</v>
      </c>
    </row>
    <row r="577" spans="1:7" x14ac:dyDescent="0.15">
      <c r="A577" s="7"/>
      <c r="B577" s="65"/>
      <c r="C577" s="66"/>
      <c r="D577" s="15">
        <f t="shared" si="172"/>
        <v>0</v>
      </c>
      <c r="E577" s="23" t="str">
        <f t="shared" si="173"/>
        <v/>
      </c>
      <c r="F577" s="98" t="b">
        <f>IF(B577="",IF(Aloitus_Start!$D$1="Suomi","Tieto puuttuu: "&amp;B$3,IF(Aloitus_Start!$D$1="Svenska","Information saknas: "&amp;B$3)),"")</f>
        <v>0</v>
      </c>
      <c r="G577" s="98" t="b">
        <f>IF(C577="",IF(Aloitus_Start!$D$1="Suomi","Tieto puuttuu: "&amp;C$3,IF(Aloitus_Start!$D$1="Svenska","Information saknas: "&amp;C$3)),"")</f>
        <v>0</v>
      </c>
    </row>
    <row r="578" spans="1:7" x14ac:dyDescent="0.15">
      <c r="A578" s="8"/>
      <c r="B578" s="103"/>
      <c r="C578" s="104"/>
      <c r="D578" s="30"/>
      <c r="E578" s="50"/>
      <c r="F578" s="128"/>
      <c r="G578" s="128"/>
    </row>
    <row r="579" spans="1:7" x14ac:dyDescent="0.15">
      <c r="A579" s="7"/>
      <c r="B579" s="65"/>
      <c r="C579" s="66"/>
      <c r="D579" s="15">
        <f t="shared" ref="D579:D585" si="174">C579-B579</f>
        <v>0</v>
      </c>
      <c r="E579" s="23" t="str">
        <f t="shared" ref="E579:E585" si="175">IF(B579="","",IF(B579=0,"",(C579/B579)-1))</f>
        <v/>
      </c>
      <c r="F579" s="98" t="b">
        <f>IF(B579="",IF(Aloitus_Start!$D$1="Suomi","Tieto puuttuu: "&amp;B$3,IF(Aloitus_Start!$D$1="Svenska","Information saknas: "&amp;B$3)),"")</f>
        <v>0</v>
      </c>
      <c r="G579" s="98" t="b">
        <f>IF(C579="",IF(Aloitus_Start!$D$1="Suomi","Tieto puuttuu: "&amp;C$3,IF(Aloitus_Start!$D$1="Svenska","Information saknas: "&amp;C$3)),"")</f>
        <v>0</v>
      </c>
    </row>
    <row r="580" spans="1:7" x14ac:dyDescent="0.15">
      <c r="A580" s="7"/>
      <c r="B580" s="65"/>
      <c r="C580" s="66"/>
      <c r="D580" s="15">
        <f t="shared" si="174"/>
        <v>0</v>
      </c>
      <c r="E580" s="23" t="str">
        <f t="shared" si="175"/>
        <v/>
      </c>
      <c r="F580" s="98" t="b">
        <f>IF(B580="",IF(Aloitus_Start!$D$1="Suomi","Tieto puuttuu: "&amp;B$3,IF(Aloitus_Start!$D$1="Svenska","Information saknas: "&amp;B$3)),"")</f>
        <v>0</v>
      </c>
      <c r="G580" s="98" t="b">
        <f>IF(C580="",IF(Aloitus_Start!$D$1="Suomi","Tieto puuttuu: "&amp;C$3,IF(Aloitus_Start!$D$1="Svenska","Information saknas: "&amp;C$3)),"")</f>
        <v>0</v>
      </c>
    </row>
    <row r="581" spans="1:7" x14ac:dyDescent="0.15">
      <c r="A581" s="7"/>
      <c r="B581" s="65"/>
      <c r="C581" s="66"/>
      <c r="D581" s="15">
        <f t="shared" si="174"/>
        <v>0</v>
      </c>
      <c r="E581" s="23" t="str">
        <f t="shared" si="175"/>
        <v/>
      </c>
      <c r="F581" s="98" t="b">
        <f>IF(B581="",IF(Aloitus_Start!$D$1="Suomi","Tieto puuttuu: "&amp;B$3,IF(Aloitus_Start!$D$1="Svenska","Information saknas: "&amp;B$3)),"")</f>
        <v>0</v>
      </c>
      <c r="G581" s="98" t="b">
        <f>IF(C581="",IF(Aloitus_Start!$D$1="Suomi","Tieto puuttuu: "&amp;C$3,IF(Aloitus_Start!$D$1="Svenska","Information saknas: "&amp;C$3)),"")</f>
        <v>0</v>
      </c>
    </row>
    <row r="582" spans="1:7" x14ac:dyDescent="0.15">
      <c r="A582" s="7"/>
      <c r="B582" s="65"/>
      <c r="C582" s="66"/>
      <c r="D582" s="15">
        <f t="shared" si="174"/>
        <v>0</v>
      </c>
      <c r="E582" s="23" t="str">
        <f t="shared" si="175"/>
        <v/>
      </c>
      <c r="F582" s="98" t="b">
        <f>IF(B582="",IF(Aloitus_Start!$D$1="Suomi","Tieto puuttuu: "&amp;B$3,IF(Aloitus_Start!$D$1="Svenska","Information saknas: "&amp;B$3)),"")</f>
        <v>0</v>
      </c>
      <c r="G582" s="98" t="b">
        <f>IF(C582="",IF(Aloitus_Start!$D$1="Suomi","Tieto puuttuu: "&amp;C$3,IF(Aloitus_Start!$D$1="Svenska","Information saknas: "&amp;C$3)),"")</f>
        <v>0</v>
      </c>
    </row>
    <row r="583" spans="1:7" x14ac:dyDescent="0.15">
      <c r="A583" s="7"/>
      <c r="B583" s="65"/>
      <c r="C583" s="66"/>
      <c r="D583" s="15">
        <f t="shared" si="174"/>
        <v>0</v>
      </c>
      <c r="E583" s="23" t="str">
        <f t="shared" si="175"/>
        <v/>
      </c>
      <c r="F583" s="98" t="b">
        <f>IF(B583="",IF(Aloitus_Start!$D$1="Suomi","Tieto puuttuu: "&amp;B$3,IF(Aloitus_Start!$D$1="Svenska","Information saknas: "&amp;B$3)),"")</f>
        <v>0</v>
      </c>
      <c r="G583" s="98" t="b">
        <f>IF(C583="",IF(Aloitus_Start!$D$1="Suomi","Tieto puuttuu: "&amp;C$3,IF(Aloitus_Start!$D$1="Svenska","Information saknas: "&amp;C$3)),"")</f>
        <v>0</v>
      </c>
    </row>
    <row r="584" spans="1:7" x14ac:dyDescent="0.15">
      <c r="A584" s="7"/>
      <c r="B584" s="65"/>
      <c r="C584" s="66"/>
      <c r="D584" s="15">
        <f t="shared" si="174"/>
        <v>0</v>
      </c>
      <c r="E584" s="23" t="str">
        <f t="shared" si="175"/>
        <v/>
      </c>
      <c r="F584" s="98" t="b">
        <f>IF(B584="",IF(Aloitus_Start!$D$1="Suomi","Tieto puuttuu: "&amp;B$3,IF(Aloitus_Start!$D$1="Svenska","Information saknas: "&amp;B$3)),"")</f>
        <v>0</v>
      </c>
      <c r="G584" s="98" t="b">
        <f>IF(C584="",IF(Aloitus_Start!$D$1="Suomi","Tieto puuttuu: "&amp;C$3,IF(Aloitus_Start!$D$1="Svenska","Information saknas: "&amp;C$3)),"")</f>
        <v>0</v>
      </c>
    </row>
    <row r="585" spans="1:7" x14ac:dyDescent="0.15">
      <c r="A585" s="7"/>
      <c r="B585" s="65"/>
      <c r="C585" s="66"/>
      <c r="D585" s="15">
        <f t="shared" si="174"/>
        <v>0</v>
      </c>
      <c r="E585" s="23" t="str">
        <f t="shared" si="175"/>
        <v/>
      </c>
      <c r="F585" s="98" t="b">
        <f>IF(B585="",IF(Aloitus_Start!$D$1="Suomi","Tieto puuttuu: "&amp;B$3,IF(Aloitus_Start!$D$1="Svenska","Information saknas: "&amp;B$3)),"")</f>
        <v>0</v>
      </c>
      <c r="G585" s="98" t="b">
        <f>IF(C585="",IF(Aloitus_Start!$D$1="Suomi","Tieto puuttuu: "&amp;C$3,IF(Aloitus_Start!$D$1="Svenska","Information saknas: "&amp;C$3)),"")</f>
        <v>0</v>
      </c>
    </row>
    <row r="586" spans="1:7" x14ac:dyDescent="0.15">
      <c r="A586" s="8"/>
      <c r="B586" s="103"/>
      <c r="C586" s="104"/>
      <c r="D586" s="30"/>
      <c r="E586" s="50"/>
      <c r="F586" s="128"/>
      <c r="G586" s="128"/>
    </row>
    <row r="587" spans="1:7" x14ac:dyDescent="0.15">
      <c r="A587" s="7"/>
      <c r="B587" s="65"/>
      <c r="C587" s="66"/>
      <c r="D587" s="15">
        <f t="shared" ref="D587:D600" si="176">C587-B587</f>
        <v>0</v>
      </c>
      <c r="E587" s="23" t="str">
        <f t="shared" ref="E587:E600" si="177">IF(B587="","",IF(B587=0,"",(C587/B587)-1))</f>
        <v/>
      </c>
      <c r="F587" s="98" t="b">
        <f>IF(B587="",IF(Aloitus_Start!$D$1="Suomi","Tieto puuttuu: "&amp;B$3,IF(Aloitus_Start!$D$1="Svenska","Information saknas: "&amp;B$3)),"")</f>
        <v>0</v>
      </c>
      <c r="G587" s="98" t="b">
        <f>IF(C587="",IF(Aloitus_Start!$D$1="Suomi","Tieto puuttuu: "&amp;C$3,IF(Aloitus_Start!$D$1="Svenska","Information saknas: "&amp;C$3)),"")</f>
        <v>0</v>
      </c>
    </row>
    <row r="588" spans="1:7" x14ac:dyDescent="0.15">
      <c r="A588" s="7"/>
      <c r="B588" s="65"/>
      <c r="C588" s="66"/>
      <c r="D588" s="15">
        <f t="shared" si="176"/>
        <v>0</v>
      </c>
      <c r="E588" s="23" t="str">
        <f t="shared" si="177"/>
        <v/>
      </c>
      <c r="F588" s="98" t="b">
        <f>IF(B588="",IF(Aloitus_Start!$D$1="Suomi","Tieto puuttuu: "&amp;B$3,IF(Aloitus_Start!$D$1="Svenska","Information saknas: "&amp;B$3)),"")</f>
        <v>0</v>
      </c>
      <c r="G588" s="98" t="b">
        <f>IF(C588="",IF(Aloitus_Start!$D$1="Suomi","Tieto puuttuu: "&amp;C$3,IF(Aloitus_Start!$D$1="Svenska","Information saknas: "&amp;C$3)),"")</f>
        <v>0</v>
      </c>
    </row>
    <row r="589" spans="1:7" x14ac:dyDescent="0.15">
      <c r="A589" s="7"/>
      <c r="B589" s="65"/>
      <c r="C589" s="66"/>
      <c r="D589" s="15">
        <f t="shared" si="176"/>
        <v>0</v>
      </c>
      <c r="E589" s="23" t="str">
        <f t="shared" si="177"/>
        <v/>
      </c>
      <c r="F589" s="98" t="b">
        <f>IF(B589="",IF(Aloitus_Start!$D$1="Suomi","Tieto puuttuu: "&amp;B$3,IF(Aloitus_Start!$D$1="Svenska","Information saknas: "&amp;B$3)),"")</f>
        <v>0</v>
      </c>
      <c r="G589" s="98" t="b">
        <f>IF(C589="",IF(Aloitus_Start!$D$1="Suomi","Tieto puuttuu: "&amp;C$3,IF(Aloitus_Start!$D$1="Svenska","Information saknas: "&amp;C$3)),"")</f>
        <v>0</v>
      </c>
    </row>
    <row r="590" spans="1:7" x14ac:dyDescent="0.15">
      <c r="A590" s="7"/>
      <c r="B590" s="65"/>
      <c r="C590" s="66"/>
      <c r="D590" s="15">
        <f t="shared" si="176"/>
        <v>0</v>
      </c>
      <c r="E590" s="23" t="str">
        <f t="shared" si="177"/>
        <v/>
      </c>
      <c r="F590" s="98" t="b">
        <f>IF(B590="",IF(Aloitus_Start!$D$1="Suomi","Tieto puuttuu: "&amp;B$3,IF(Aloitus_Start!$D$1="Svenska","Information saknas: "&amp;B$3)),"")</f>
        <v>0</v>
      </c>
      <c r="G590" s="98" t="b">
        <f>IF(C590="",IF(Aloitus_Start!$D$1="Suomi","Tieto puuttuu: "&amp;C$3,IF(Aloitus_Start!$D$1="Svenska","Information saknas: "&amp;C$3)),"")</f>
        <v>0</v>
      </c>
    </row>
    <row r="591" spans="1:7" x14ac:dyDescent="0.15">
      <c r="A591" s="7"/>
      <c r="B591" s="65"/>
      <c r="C591" s="66"/>
      <c r="D591" s="15">
        <f t="shared" si="176"/>
        <v>0</v>
      </c>
      <c r="E591" s="23" t="str">
        <f t="shared" si="177"/>
        <v/>
      </c>
      <c r="F591" s="98" t="b">
        <f>IF(B591="",IF(Aloitus_Start!$D$1="Suomi","Tieto puuttuu: "&amp;B$3,IF(Aloitus_Start!$D$1="Svenska","Information saknas: "&amp;B$3)),"")</f>
        <v>0</v>
      </c>
      <c r="G591" s="98" t="b">
        <f>IF(C591="",IF(Aloitus_Start!$D$1="Suomi","Tieto puuttuu: "&amp;C$3,IF(Aloitus_Start!$D$1="Svenska","Information saknas: "&amp;C$3)),"")</f>
        <v>0</v>
      </c>
    </row>
    <row r="592" spans="1:7" x14ac:dyDescent="0.15">
      <c r="A592" s="7"/>
      <c r="B592" s="65"/>
      <c r="C592" s="66"/>
      <c r="D592" s="15">
        <f t="shared" si="176"/>
        <v>0</v>
      </c>
      <c r="E592" s="23" t="str">
        <f t="shared" si="177"/>
        <v/>
      </c>
      <c r="F592" s="98" t="b">
        <f>IF(B592="",IF(Aloitus_Start!$D$1="Suomi","Tieto puuttuu: "&amp;B$3,IF(Aloitus_Start!$D$1="Svenska","Information saknas: "&amp;B$3)),"")</f>
        <v>0</v>
      </c>
      <c r="G592" s="98" t="b">
        <f>IF(C592="",IF(Aloitus_Start!$D$1="Suomi","Tieto puuttuu: "&amp;C$3,IF(Aloitus_Start!$D$1="Svenska","Information saknas: "&amp;C$3)),"")</f>
        <v>0</v>
      </c>
    </row>
    <row r="593" spans="1:7" x14ac:dyDescent="0.15">
      <c r="A593" s="7"/>
      <c r="B593" s="65"/>
      <c r="C593" s="66"/>
      <c r="D593" s="15">
        <f t="shared" si="176"/>
        <v>0</v>
      </c>
      <c r="E593" s="23" t="str">
        <f t="shared" si="177"/>
        <v/>
      </c>
      <c r="F593" s="98" t="b">
        <f>IF(B593="",IF(Aloitus_Start!$D$1="Suomi","Tieto puuttuu: "&amp;B$3,IF(Aloitus_Start!$D$1="Svenska","Information saknas: "&amp;B$3)),"")</f>
        <v>0</v>
      </c>
      <c r="G593" s="98" t="b">
        <f>IF(C593="",IF(Aloitus_Start!$D$1="Suomi","Tieto puuttuu: "&amp;C$3,IF(Aloitus_Start!$D$1="Svenska","Information saknas: "&amp;C$3)),"")</f>
        <v>0</v>
      </c>
    </row>
    <row r="594" spans="1:7" x14ac:dyDescent="0.15">
      <c r="A594" s="7"/>
      <c r="B594" s="65"/>
      <c r="C594" s="66"/>
      <c r="D594" s="15">
        <f t="shared" si="176"/>
        <v>0</v>
      </c>
      <c r="E594" s="23" t="str">
        <f t="shared" si="177"/>
        <v/>
      </c>
      <c r="F594" s="98" t="b">
        <f>IF(B594="",IF(Aloitus_Start!$D$1="Suomi","Tieto puuttuu: "&amp;B$3,IF(Aloitus_Start!$D$1="Svenska","Information saknas: "&amp;B$3)),"")</f>
        <v>0</v>
      </c>
      <c r="G594" s="98" t="b">
        <f>IF(C594="",IF(Aloitus_Start!$D$1="Suomi","Tieto puuttuu: "&amp;C$3,IF(Aloitus_Start!$D$1="Svenska","Information saknas: "&amp;C$3)),"")</f>
        <v>0</v>
      </c>
    </row>
    <row r="595" spans="1:7" x14ac:dyDescent="0.15">
      <c r="A595" s="7"/>
      <c r="B595" s="65"/>
      <c r="C595" s="66"/>
      <c r="D595" s="15">
        <f t="shared" si="176"/>
        <v>0</v>
      </c>
      <c r="E595" s="23" t="str">
        <f t="shared" si="177"/>
        <v/>
      </c>
      <c r="F595" s="98" t="b">
        <f>IF(B595="",IF(Aloitus_Start!$D$1="Suomi","Tieto puuttuu: "&amp;B$3,IF(Aloitus_Start!$D$1="Svenska","Information saknas: "&amp;B$3)),"")</f>
        <v>0</v>
      </c>
      <c r="G595" s="98" t="b">
        <f>IF(C595="",IF(Aloitus_Start!$D$1="Suomi","Tieto puuttuu: "&amp;C$3,IF(Aloitus_Start!$D$1="Svenska","Information saknas: "&amp;C$3)),"")</f>
        <v>0</v>
      </c>
    </row>
    <row r="596" spans="1:7" x14ac:dyDescent="0.15">
      <c r="A596" s="7"/>
      <c r="B596" s="65"/>
      <c r="C596" s="66"/>
      <c r="D596" s="15">
        <f t="shared" si="176"/>
        <v>0</v>
      </c>
      <c r="E596" s="23" t="str">
        <f t="shared" si="177"/>
        <v/>
      </c>
      <c r="F596" s="98" t="b">
        <f>IF(B596="",IF(Aloitus_Start!$D$1="Suomi","Tieto puuttuu: "&amp;B$3,IF(Aloitus_Start!$D$1="Svenska","Information saknas: "&amp;B$3)),"")</f>
        <v>0</v>
      </c>
      <c r="G596" s="98" t="b">
        <f>IF(C596="",IF(Aloitus_Start!$D$1="Suomi","Tieto puuttuu: "&amp;C$3,IF(Aloitus_Start!$D$1="Svenska","Information saknas: "&amp;C$3)),"")</f>
        <v>0</v>
      </c>
    </row>
    <row r="597" spans="1:7" x14ac:dyDescent="0.15">
      <c r="A597" s="7"/>
      <c r="B597" s="65"/>
      <c r="C597" s="66"/>
      <c r="D597" s="15">
        <f t="shared" si="176"/>
        <v>0</v>
      </c>
      <c r="E597" s="23" t="str">
        <f t="shared" si="177"/>
        <v/>
      </c>
      <c r="F597" s="98" t="b">
        <f>IF(B597="",IF(Aloitus_Start!$D$1="Suomi","Tieto puuttuu: "&amp;B$3,IF(Aloitus_Start!$D$1="Svenska","Information saknas: "&amp;B$3)),"")</f>
        <v>0</v>
      </c>
      <c r="G597" s="98" t="b">
        <f>IF(C597="",IF(Aloitus_Start!$D$1="Suomi","Tieto puuttuu: "&amp;C$3,IF(Aloitus_Start!$D$1="Svenska","Information saknas: "&amp;C$3)),"")</f>
        <v>0</v>
      </c>
    </row>
    <row r="598" spans="1:7" x14ac:dyDescent="0.15">
      <c r="A598" s="7"/>
      <c r="B598" s="65"/>
      <c r="C598" s="66"/>
      <c r="D598" s="15">
        <f t="shared" si="176"/>
        <v>0</v>
      </c>
      <c r="E598" s="23" t="str">
        <f t="shared" si="177"/>
        <v/>
      </c>
      <c r="F598" s="98" t="b">
        <f>IF(B598="",IF(Aloitus_Start!$D$1="Suomi","Tieto puuttuu: "&amp;B$3,IF(Aloitus_Start!$D$1="Svenska","Information saknas: "&amp;B$3)),"")</f>
        <v>0</v>
      </c>
      <c r="G598" s="98" t="b">
        <f>IF(C598="",IF(Aloitus_Start!$D$1="Suomi","Tieto puuttuu: "&amp;C$3,IF(Aloitus_Start!$D$1="Svenska","Information saknas: "&amp;C$3)),"")</f>
        <v>0</v>
      </c>
    </row>
    <row r="599" spans="1:7" x14ac:dyDescent="0.15">
      <c r="A599" s="7"/>
      <c r="B599" s="65"/>
      <c r="C599" s="66"/>
      <c r="D599" s="15">
        <f t="shared" si="176"/>
        <v>0</v>
      </c>
      <c r="E599" s="23" t="str">
        <f t="shared" si="177"/>
        <v/>
      </c>
      <c r="F599" s="98" t="b">
        <f>IF(B599="",IF(Aloitus_Start!$D$1="Suomi","Tieto puuttuu: "&amp;B$3,IF(Aloitus_Start!$D$1="Svenska","Information saknas: "&amp;B$3)),"")</f>
        <v>0</v>
      </c>
      <c r="G599" s="98" t="b">
        <f>IF(C599="",IF(Aloitus_Start!$D$1="Suomi","Tieto puuttuu: "&amp;C$3,IF(Aloitus_Start!$D$1="Svenska","Information saknas: "&amp;C$3)),"")</f>
        <v>0</v>
      </c>
    </row>
    <row r="600" spans="1:7" x14ac:dyDescent="0.15">
      <c r="A600" s="7"/>
      <c r="B600" s="65"/>
      <c r="C600" s="66"/>
      <c r="D600" s="15">
        <f t="shared" si="176"/>
        <v>0</v>
      </c>
      <c r="E600" s="23" t="str">
        <f t="shared" si="177"/>
        <v/>
      </c>
      <c r="F600" s="98" t="b">
        <f>IF(B600="",IF(Aloitus_Start!$D$1="Suomi","Tieto puuttuu: "&amp;B$3,IF(Aloitus_Start!$D$1="Svenska","Information saknas: "&amp;B$3)),"")</f>
        <v>0</v>
      </c>
      <c r="G600" s="98" t="b">
        <f>IF(C600="",IF(Aloitus_Start!$D$1="Suomi","Tieto puuttuu: "&amp;C$3,IF(Aloitus_Start!$D$1="Svenska","Information saknas: "&amp;C$3)),"")</f>
        <v>0</v>
      </c>
    </row>
    <row r="601" spans="1:7" x14ac:dyDescent="0.15">
      <c r="A601" s="7"/>
      <c r="B601" s="65"/>
      <c r="C601" s="66"/>
    </row>
    <row r="602" spans="1:7" x14ac:dyDescent="0.15">
      <c r="A602" s="7"/>
      <c r="B602" s="65"/>
      <c r="C602" s="66"/>
    </row>
    <row r="603" spans="1:7" ht="12" thickBot="1" x14ac:dyDescent="0.2">
      <c r="A603" s="11"/>
      <c r="B603" s="81"/>
      <c r="C603" s="82"/>
    </row>
    <row r="604" spans="1:7" ht="12" thickTop="1" x14ac:dyDescent="0.15"/>
  </sheetData>
  <sheetProtection algorithmName="SHA-512" hashValue="8SRFIBOIOBJX6+0m82gtvm5qTGu7qvgz4gWpQ+lMyDLHdsv8vNOR/8yuu2rmGlFPlzDGmtQ2nSNGFWb6LlHQtA==" saltValue="NO9eETjD6kHpiR7UuhFtNA==" spinCount="100000" sheet="1" scenarios="1"/>
  <conditionalFormatting sqref="E24 E71:E78 E85 E95 E99:E101 E104:E106 E115 E122 E125:E128 E135 E141 E143:E147 E149:E151 E154:E155 E158:E162 E164 E166:E167 E47 E172:E174 E176:E178 E181:E182 E193 E231:E233 E249:E251 E195 E197:E199 E201:E204 E206:E209 E211:E213 E215:E220 E222:E223 E228:E229 E235:E236 E241:E243 E263:E265 E267:E269 E169:E170 E341:E342 E349:E354 E364:E365 E401:E402 E408:E409 E415:E416 E422:E423 E426:E427 E430:E431 E443:E444 E450 E476:E479 E482:E483 E486 E509 E529:E532 E534 E546:E553 E567:E568 E570:E577 E579:E585 E465:E467 E461:E463 E375:E377 E389:E390 E379:E387 E87 E92 E137 E35:E36 E26 E187:E188 E190:E191 E344:E347 E356:E359 E361:E362 E367:E370 E372:E373 E404:E405 E411:E412 E418:E419 E433:E434 E452:E454 E456:E458 E488:E489 E492:E494 E502:E504 E496:E499 E512:E514 E516:E519 E524:E527 E536:E538 E540 E544 E556:E565 E272 E274:E278 E280:E294 E296:E300 E302:E316 E318:E322 E324:E337 E393:E395 E587:E603 E606:E1048576">
    <cfRule type="cellIs" dxfId="7102" priority="3176" operator="equal">
      <formula>""</formula>
    </cfRule>
    <cfRule type="cellIs" dxfId="7101" priority="3177" operator="notBetween">
      <formula>-0.5</formula>
      <formula>0.5</formula>
    </cfRule>
    <cfRule type="cellIs" dxfId="7100" priority="3178" operator="notBetween">
      <formula>-0.3333</formula>
      <formula>0.3333</formula>
    </cfRule>
    <cfRule type="cellIs" dxfId="7099" priority="3179" operator="notBetween">
      <formula>-0.1</formula>
      <formula>0.1</formula>
    </cfRule>
    <cfRule type="cellIs" dxfId="7098" priority="3180" operator="between">
      <formula>-0.1</formula>
      <formula>0.1</formula>
    </cfRule>
  </conditionalFormatting>
  <conditionalFormatting sqref="E24">
    <cfRule type="cellIs" dxfId="7097" priority="3175" operator="equal">
      <formula>""</formula>
    </cfRule>
  </conditionalFormatting>
  <conditionalFormatting sqref="E35:E36">
    <cfRule type="cellIs" dxfId="7096" priority="3174" operator="equal">
      <formula>""</formula>
    </cfRule>
  </conditionalFormatting>
  <conditionalFormatting sqref="E47">
    <cfRule type="cellIs" dxfId="7095" priority="3172" operator="equal">
      <formula>""</formula>
    </cfRule>
  </conditionalFormatting>
  <conditionalFormatting sqref="E169">
    <cfRule type="cellIs" dxfId="7094" priority="3012" operator="between">
      <formula>-0.1</formula>
      <formula>0.1</formula>
    </cfRule>
    <cfRule type="cellIs" dxfId="7093" priority="3150" operator="equal">
      <formula>""</formula>
    </cfRule>
  </conditionalFormatting>
  <conditionalFormatting sqref="E170">
    <cfRule type="cellIs" dxfId="7092" priority="3149" operator="equal">
      <formula>""</formula>
    </cfRule>
  </conditionalFormatting>
  <conditionalFormatting sqref="E170">
    <cfRule type="cellIs" dxfId="7091" priority="3148" operator="equal">
      <formula>""</formula>
    </cfRule>
  </conditionalFormatting>
  <conditionalFormatting sqref="E35:E36">
    <cfRule type="cellIs" dxfId="7090" priority="3146" operator="equal">
      <formula>""</formula>
    </cfRule>
  </conditionalFormatting>
  <conditionalFormatting sqref="E35:E36">
    <cfRule type="cellIs" dxfId="7089" priority="3145" operator="between">
      <formula>-0.1</formula>
      <formula>0.1</formula>
    </cfRule>
  </conditionalFormatting>
  <conditionalFormatting sqref="E480">
    <cfRule type="cellIs" dxfId="7088" priority="2326" operator="equal">
      <formula>""</formula>
    </cfRule>
    <cfRule type="cellIs" dxfId="7087" priority="2327" operator="notBetween">
      <formula>-0.5</formula>
      <formula>0.5</formula>
    </cfRule>
    <cfRule type="cellIs" dxfId="7086" priority="2328" operator="notBetween">
      <formula>-0.3333</formula>
      <formula>0.3333</formula>
    </cfRule>
    <cfRule type="cellIs" dxfId="7085" priority="2329" operator="notBetween">
      <formula>-0.1</formula>
      <formula>0.1</formula>
    </cfRule>
    <cfRule type="cellIs" dxfId="7084" priority="2330" operator="between">
      <formula>-0.1</formula>
      <formula>0.1</formula>
    </cfRule>
  </conditionalFormatting>
  <conditionalFormatting sqref="E139">
    <cfRule type="cellIs" dxfId="7083" priority="3113" operator="equal">
      <formula>""</formula>
    </cfRule>
    <cfRule type="cellIs" dxfId="7082" priority="3114" operator="notBetween">
      <formula>-0.5</formula>
      <formula>0.5</formula>
    </cfRule>
    <cfRule type="cellIs" dxfId="7081" priority="3115" operator="notBetween">
      <formula>-0.3333</formula>
      <formula>0.3333</formula>
    </cfRule>
    <cfRule type="cellIs" dxfId="7080" priority="3116" operator="notBetween">
      <formula>-0.1</formula>
      <formula>0.1</formula>
    </cfRule>
    <cfRule type="cellIs" dxfId="7079" priority="3117" operator="between">
      <formula>-0.1</formula>
      <formula>0.1</formula>
    </cfRule>
  </conditionalFormatting>
  <conditionalFormatting sqref="E139">
    <cfRule type="cellIs" dxfId="7078" priority="3112" operator="equal">
      <formula>""</formula>
    </cfRule>
  </conditionalFormatting>
  <conditionalFormatting sqref="E139">
    <cfRule type="cellIs" dxfId="7077" priority="3111" operator="equal">
      <formula>""</formula>
    </cfRule>
  </conditionalFormatting>
  <conditionalFormatting sqref="E139">
    <cfRule type="cellIs" dxfId="7076" priority="3110" operator="equal">
      <formula>""</formula>
    </cfRule>
  </conditionalFormatting>
  <conditionalFormatting sqref="E139">
    <cfRule type="cellIs" dxfId="7075" priority="3109" operator="equal">
      <formula>""</formula>
    </cfRule>
  </conditionalFormatting>
  <conditionalFormatting sqref="E139">
    <cfRule type="cellIs" dxfId="7074" priority="3108" operator="between">
      <formula>-0.1</formula>
      <formula>0.1</formula>
    </cfRule>
  </conditionalFormatting>
  <conditionalFormatting sqref="E171">
    <cfRule type="cellIs" dxfId="7073" priority="3103" operator="equal">
      <formula>""</formula>
    </cfRule>
    <cfRule type="cellIs" dxfId="7072" priority="3104" operator="notBetween">
      <formula>-0.5</formula>
      <formula>0.5</formula>
    </cfRule>
    <cfRule type="cellIs" dxfId="7071" priority="3105" operator="notBetween">
      <formula>-0.3333</formula>
      <formula>0.3333</formula>
    </cfRule>
    <cfRule type="cellIs" dxfId="7070" priority="3106" operator="notBetween">
      <formula>-0.1</formula>
      <formula>0.1</formula>
    </cfRule>
    <cfRule type="cellIs" dxfId="7069" priority="3107" operator="between">
      <formula>-0.1</formula>
      <formula>0.1</formula>
    </cfRule>
  </conditionalFormatting>
  <conditionalFormatting sqref="E171">
    <cfRule type="cellIs" dxfId="7068" priority="3102" operator="equal">
      <formula>""</formula>
    </cfRule>
  </conditionalFormatting>
  <conditionalFormatting sqref="E171">
    <cfRule type="cellIs" dxfId="7067" priority="3101" operator="equal">
      <formula>""</formula>
    </cfRule>
  </conditionalFormatting>
  <conditionalFormatting sqref="E171">
    <cfRule type="cellIs" dxfId="7066" priority="3100" operator="equal">
      <formula>""</formula>
    </cfRule>
  </conditionalFormatting>
  <conditionalFormatting sqref="E171">
    <cfRule type="cellIs" dxfId="7065" priority="3099" operator="equal">
      <formula>""</formula>
    </cfRule>
  </conditionalFormatting>
  <conditionalFormatting sqref="E171">
    <cfRule type="cellIs" dxfId="7064" priority="3098" operator="between">
      <formula>-0.1</formula>
      <formula>0.1</formula>
    </cfRule>
  </conditionalFormatting>
  <conditionalFormatting sqref="E225">
    <cfRule type="cellIs" dxfId="7063" priority="3070" operator="between">
      <formula>-0.1</formula>
      <formula>0.1</formula>
    </cfRule>
    <cfRule type="cellIs" dxfId="7062" priority="3071" operator="equal">
      <formula>""</formula>
    </cfRule>
    <cfRule type="cellIs" dxfId="7061" priority="3072" operator="equal">
      <formula>""</formula>
    </cfRule>
    <cfRule type="cellIs" dxfId="7060" priority="3073" operator="notBetween">
      <formula>-0.5</formula>
      <formula>0.5</formula>
    </cfRule>
    <cfRule type="cellIs" dxfId="7059" priority="3074" operator="notBetween">
      <formula>-0.3333</formula>
      <formula>0.3333</formula>
    </cfRule>
    <cfRule type="cellIs" dxfId="7058" priority="3075" operator="notBetween">
      <formula>-0.1</formula>
      <formula>0.1</formula>
    </cfRule>
    <cfRule type="cellIs" dxfId="7057" priority="3076" operator="between">
      <formula>-0.1</formula>
      <formula>0.1</formula>
    </cfRule>
  </conditionalFormatting>
  <conditionalFormatting sqref="E192">
    <cfRule type="cellIs" dxfId="7056" priority="3063" operator="between">
      <formula>-0.1</formula>
      <formula>0.1</formula>
    </cfRule>
    <cfRule type="cellIs" dxfId="7055" priority="3064" operator="equal">
      <formula>""</formula>
    </cfRule>
    <cfRule type="cellIs" dxfId="7054" priority="3065" operator="equal">
      <formula>""</formula>
    </cfRule>
    <cfRule type="cellIs" dxfId="7053" priority="3066" operator="notBetween">
      <formula>-0.5</formula>
      <formula>0.5</formula>
    </cfRule>
    <cfRule type="cellIs" dxfId="7052" priority="3067" operator="notBetween">
      <formula>-0.3333</formula>
      <formula>0.3333</formula>
    </cfRule>
    <cfRule type="cellIs" dxfId="7051" priority="3068" operator="notBetween">
      <formula>-0.1</formula>
      <formula>0.1</formula>
    </cfRule>
    <cfRule type="cellIs" dxfId="7050" priority="3069" operator="between">
      <formula>-0.1</formula>
      <formula>0.1</formula>
    </cfRule>
  </conditionalFormatting>
  <conditionalFormatting sqref="E239:E240">
    <cfRule type="cellIs" dxfId="7049" priority="3042" operator="between">
      <formula>-0.1</formula>
      <formula>0.1</formula>
    </cfRule>
    <cfRule type="cellIs" dxfId="7048" priority="3043" operator="equal">
      <formula>""</formula>
    </cfRule>
    <cfRule type="cellIs" dxfId="7047" priority="3044" operator="equal">
      <formula>""</formula>
    </cfRule>
    <cfRule type="cellIs" dxfId="7046" priority="3045" operator="notBetween">
      <formula>-0.5</formula>
      <formula>0.5</formula>
    </cfRule>
    <cfRule type="cellIs" dxfId="7045" priority="3046" operator="notBetween">
      <formula>-0.3333</formula>
      <formula>0.3333</formula>
    </cfRule>
    <cfRule type="cellIs" dxfId="7044" priority="3047" operator="notBetween">
      <formula>-0.1</formula>
      <formula>0.1</formula>
    </cfRule>
    <cfRule type="cellIs" dxfId="7043" priority="3048" operator="between">
      <formula>-0.1</formula>
      <formula>0.1</formula>
    </cfRule>
  </conditionalFormatting>
  <conditionalFormatting sqref="E247">
    <cfRule type="cellIs" dxfId="7042" priority="3035" operator="between">
      <formula>-0.1</formula>
      <formula>0.1</formula>
    </cfRule>
    <cfRule type="cellIs" dxfId="7041" priority="3036" operator="equal">
      <formula>""</formula>
    </cfRule>
    <cfRule type="cellIs" dxfId="7040" priority="3037" operator="equal">
      <formula>""</formula>
    </cfRule>
    <cfRule type="cellIs" dxfId="7039" priority="3038" operator="notBetween">
      <formula>-0.5</formula>
      <formula>0.5</formula>
    </cfRule>
    <cfRule type="cellIs" dxfId="7038" priority="3039" operator="notBetween">
      <formula>-0.3333</formula>
      <formula>0.3333</formula>
    </cfRule>
    <cfRule type="cellIs" dxfId="7037" priority="3040" operator="notBetween">
      <formula>-0.1</formula>
      <formula>0.1</formula>
    </cfRule>
    <cfRule type="cellIs" dxfId="7036" priority="3041" operator="between">
      <formula>-0.1</formula>
      <formula>0.1</formula>
    </cfRule>
  </conditionalFormatting>
  <conditionalFormatting sqref="E256">
    <cfRule type="cellIs" dxfId="7035" priority="3028" operator="between">
      <formula>-0.1</formula>
      <formula>0.1</formula>
    </cfRule>
    <cfRule type="cellIs" dxfId="7034" priority="3029" operator="equal">
      <formula>""</formula>
    </cfRule>
    <cfRule type="cellIs" dxfId="7033" priority="3030" operator="equal">
      <formula>""</formula>
    </cfRule>
    <cfRule type="cellIs" dxfId="7032" priority="3031" operator="notBetween">
      <formula>-0.5</formula>
      <formula>0.5</formula>
    </cfRule>
    <cfRule type="cellIs" dxfId="7031" priority="3032" operator="notBetween">
      <formula>-0.3333</formula>
      <formula>0.3333</formula>
    </cfRule>
    <cfRule type="cellIs" dxfId="7030" priority="3033" operator="notBetween">
      <formula>-0.1</formula>
      <formula>0.1</formula>
    </cfRule>
    <cfRule type="cellIs" dxfId="7029" priority="3034" operator="between">
      <formula>-0.1</formula>
      <formula>0.1</formula>
    </cfRule>
  </conditionalFormatting>
  <conditionalFormatting sqref="E254:E255">
    <cfRule type="cellIs" dxfId="7028" priority="3021" operator="between">
      <formula>-0.1</formula>
      <formula>0.1</formula>
    </cfRule>
    <cfRule type="cellIs" dxfId="7027" priority="3022" operator="equal">
      <formula>""</formula>
    </cfRule>
    <cfRule type="cellIs" dxfId="7026" priority="3023" operator="equal">
      <formula>""</formula>
    </cfRule>
    <cfRule type="cellIs" dxfId="7025" priority="3024" operator="notBetween">
      <formula>-0.5</formula>
      <formula>0.5</formula>
    </cfRule>
    <cfRule type="cellIs" dxfId="7024" priority="3025" operator="notBetween">
      <formula>-0.3333</formula>
      <formula>0.3333</formula>
    </cfRule>
    <cfRule type="cellIs" dxfId="7023" priority="3026" operator="notBetween">
      <formula>-0.1</formula>
      <formula>0.1</formula>
    </cfRule>
    <cfRule type="cellIs" dxfId="7022" priority="3027" operator="between">
      <formula>-0.1</formula>
      <formula>0.1</formula>
    </cfRule>
  </conditionalFormatting>
  <conditionalFormatting sqref="E272">
    <cfRule type="cellIs" dxfId="7021" priority="3019" operator="between">
      <formula>-0.1</formula>
      <formula>0.1</formula>
    </cfRule>
    <cfRule type="cellIs" dxfId="7020" priority="3020" operator="equal">
      <formula>""</formula>
    </cfRule>
  </conditionalFormatting>
  <conditionalFormatting sqref="E294">
    <cfRule type="cellIs" dxfId="7019" priority="3017" operator="between">
      <formula>-0.1</formula>
      <formula>0.1</formula>
    </cfRule>
    <cfRule type="cellIs" dxfId="7018" priority="3018" operator="equal">
      <formula>""</formula>
    </cfRule>
  </conditionalFormatting>
  <conditionalFormatting sqref="E316">
    <cfRule type="cellIs" dxfId="7017" priority="3015" operator="between">
      <formula>-0.1</formula>
      <formula>0.1</formula>
    </cfRule>
    <cfRule type="cellIs" dxfId="7016" priority="3016" operator="equal">
      <formula>""</formula>
    </cfRule>
  </conditionalFormatting>
  <conditionalFormatting sqref="E347">
    <cfRule type="cellIs" dxfId="7015" priority="3013" operator="between">
      <formula>-0.1</formula>
      <formula>0.1</formula>
    </cfRule>
    <cfRule type="cellIs" dxfId="7014" priority="3014" operator="equal">
      <formula>""</formula>
    </cfRule>
  </conditionalFormatting>
  <conditionalFormatting sqref="E170">
    <cfRule type="cellIs" dxfId="7013" priority="3010" operator="between">
      <formula>-0.1</formula>
      <formula>0.1</formula>
    </cfRule>
    <cfRule type="cellIs" dxfId="7012" priority="3011" operator="equal">
      <formula>""</formula>
    </cfRule>
  </conditionalFormatting>
  <conditionalFormatting sqref="E252">
    <cfRule type="cellIs" dxfId="7011" priority="3003" operator="between">
      <formula>-0.1</formula>
      <formula>0.1</formula>
    </cfRule>
    <cfRule type="cellIs" dxfId="7010" priority="3004" operator="equal">
      <formula>""</formula>
    </cfRule>
    <cfRule type="cellIs" dxfId="7009" priority="3005" operator="equal">
      <formula>""</formula>
    </cfRule>
    <cfRule type="cellIs" dxfId="7008" priority="3006" operator="notBetween">
      <formula>-0.5</formula>
      <formula>0.5</formula>
    </cfRule>
    <cfRule type="cellIs" dxfId="7007" priority="3007" operator="notBetween">
      <formula>-0.3333</formula>
      <formula>0.3333</formula>
    </cfRule>
    <cfRule type="cellIs" dxfId="7006" priority="3008" operator="notBetween">
      <formula>-0.1</formula>
      <formula>0.1</formula>
    </cfRule>
    <cfRule type="cellIs" dxfId="7005" priority="3009" operator="between">
      <formula>-0.1</formula>
      <formula>0.1</formula>
    </cfRule>
  </conditionalFormatting>
  <conditionalFormatting sqref="E347">
    <cfRule type="cellIs" dxfId="7004" priority="3001" operator="between">
      <formula>-0.1</formula>
      <formula>0.1</formula>
    </cfRule>
    <cfRule type="cellIs" dxfId="7003" priority="3002" operator="equal">
      <formula>""</formula>
    </cfRule>
  </conditionalFormatting>
  <conditionalFormatting sqref="E349">
    <cfRule type="cellIs" dxfId="7002" priority="2999" operator="between">
      <formula>-0.1</formula>
      <formula>0.1</formula>
    </cfRule>
    <cfRule type="cellIs" dxfId="7001" priority="3000" operator="equal">
      <formula>""</formula>
    </cfRule>
  </conditionalFormatting>
  <conditionalFormatting sqref="E349">
    <cfRule type="cellIs" dxfId="7000" priority="2997" operator="between">
      <formula>-0.1</formula>
      <formula>0.1</formula>
    </cfRule>
    <cfRule type="cellIs" dxfId="6999" priority="2998" operator="equal">
      <formula>""</formula>
    </cfRule>
  </conditionalFormatting>
  <conditionalFormatting sqref="E353">
    <cfRule type="cellIs" dxfId="6998" priority="2995" operator="between">
      <formula>-0.1</formula>
      <formula>0.1</formula>
    </cfRule>
    <cfRule type="cellIs" dxfId="6997" priority="2996" operator="equal">
      <formula>""</formula>
    </cfRule>
  </conditionalFormatting>
  <conditionalFormatting sqref="E353">
    <cfRule type="cellIs" dxfId="6996" priority="2993" operator="between">
      <formula>-0.1</formula>
      <formula>0.1</formula>
    </cfRule>
    <cfRule type="cellIs" dxfId="6995" priority="2994" operator="equal">
      <formula>""</formula>
    </cfRule>
  </conditionalFormatting>
  <conditionalFormatting sqref="E358">
    <cfRule type="cellIs" dxfId="6994" priority="2991" operator="between">
      <formula>-0.1</formula>
      <formula>0.1</formula>
    </cfRule>
    <cfRule type="cellIs" dxfId="6993" priority="2992" operator="equal">
      <formula>""</formula>
    </cfRule>
  </conditionalFormatting>
  <conditionalFormatting sqref="E358">
    <cfRule type="cellIs" dxfId="6992" priority="2989" operator="between">
      <formula>-0.1</formula>
      <formula>0.1</formula>
    </cfRule>
    <cfRule type="cellIs" dxfId="6991" priority="2990" operator="equal">
      <formula>""</formula>
    </cfRule>
  </conditionalFormatting>
  <conditionalFormatting sqref="E364">
    <cfRule type="cellIs" dxfId="6990" priority="2987" operator="between">
      <formula>-0.1</formula>
      <formula>0.1</formula>
    </cfRule>
    <cfRule type="cellIs" dxfId="6989" priority="2988" operator="equal">
      <formula>""</formula>
    </cfRule>
  </conditionalFormatting>
  <conditionalFormatting sqref="E364">
    <cfRule type="cellIs" dxfId="6988" priority="2985" operator="between">
      <formula>-0.1</formula>
      <formula>0.1</formula>
    </cfRule>
    <cfRule type="cellIs" dxfId="6987" priority="2986" operator="equal">
      <formula>""</formula>
    </cfRule>
  </conditionalFormatting>
  <conditionalFormatting sqref="E369">
    <cfRule type="cellIs" dxfId="6986" priority="2983" operator="between">
      <formula>-0.1</formula>
      <formula>0.1</formula>
    </cfRule>
    <cfRule type="cellIs" dxfId="6985" priority="2984" operator="equal">
      <formula>""</formula>
    </cfRule>
  </conditionalFormatting>
  <conditionalFormatting sqref="E369">
    <cfRule type="cellIs" dxfId="6984" priority="2981" operator="between">
      <formula>-0.1</formula>
      <formula>0.1</formula>
    </cfRule>
    <cfRule type="cellIs" dxfId="6983" priority="2982" operator="equal">
      <formula>""</formula>
    </cfRule>
  </conditionalFormatting>
  <conditionalFormatting sqref="E375">
    <cfRule type="cellIs" dxfId="6982" priority="2979" operator="between">
      <formula>-0.1</formula>
      <formula>0.1</formula>
    </cfRule>
    <cfRule type="cellIs" dxfId="6981" priority="2980" operator="equal">
      <formula>""</formula>
    </cfRule>
  </conditionalFormatting>
  <conditionalFormatting sqref="E375">
    <cfRule type="cellIs" dxfId="6980" priority="2977" operator="between">
      <formula>-0.1</formula>
      <formula>0.1</formula>
    </cfRule>
    <cfRule type="cellIs" dxfId="6979" priority="2978" operator="equal">
      <formula>""</formula>
    </cfRule>
  </conditionalFormatting>
  <conditionalFormatting sqref="E375">
    <cfRule type="cellIs" dxfId="6978" priority="2975" operator="between">
      <formula>-0.1</formula>
      <formula>0.1</formula>
    </cfRule>
    <cfRule type="cellIs" dxfId="6977" priority="2976" operator="equal">
      <formula>""</formula>
    </cfRule>
  </conditionalFormatting>
  <conditionalFormatting sqref="E375">
    <cfRule type="cellIs" dxfId="6976" priority="2973" operator="between">
      <formula>-0.1</formula>
      <formula>0.1</formula>
    </cfRule>
    <cfRule type="cellIs" dxfId="6975" priority="2974" operator="equal">
      <formula>""</formula>
    </cfRule>
  </conditionalFormatting>
  <conditionalFormatting sqref="E375">
    <cfRule type="cellIs" dxfId="6974" priority="2971" operator="between">
      <formula>-0.1</formula>
      <formula>0.1</formula>
    </cfRule>
    <cfRule type="cellIs" dxfId="6973" priority="2972" operator="equal">
      <formula>""</formula>
    </cfRule>
  </conditionalFormatting>
  <conditionalFormatting sqref="E375">
    <cfRule type="cellIs" dxfId="6972" priority="2969" operator="between">
      <formula>-0.1</formula>
      <formula>0.1</formula>
    </cfRule>
    <cfRule type="cellIs" dxfId="6971" priority="2970" operator="equal">
      <formula>""</formula>
    </cfRule>
  </conditionalFormatting>
  <conditionalFormatting sqref="E369">
    <cfRule type="cellIs" dxfId="6970" priority="2967" operator="between">
      <formula>-0.1</formula>
      <formula>0.1</formula>
    </cfRule>
    <cfRule type="cellIs" dxfId="6969" priority="2968" operator="equal">
      <formula>""</formula>
    </cfRule>
  </conditionalFormatting>
  <conditionalFormatting sqref="E369">
    <cfRule type="cellIs" dxfId="6968" priority="2965" operator="between">
      <formula>-0.1</formula>
      <formula>0.1</formula>
    </cfRule>
    <cfRule type="cellIs" dxfId="6967" priority="2966" operator="equal">
      <formula>""</formula>
    </cfRule>
  </conditionalFormatting>
  <conditionalFormatting sqref="E375">
    <cfRule type="cellIs" dxfId="6966" priority="2963" operator="between">
      <formula>-0.1</formula>
      <formula>0.1</formula>
    </cfRule>
    <cfRule type="cellIs" dxfId="6965" priority="2964" operator="equal">
      <formula>""</formula>
    </cfRule>
  </conditionalFormatting>
  <conditionalFormatting sqref="E375">
    <cfRule type="cellIs" dxfId="6964" priority="2961" operator="between">
      <formula>-0.1</formula>
      <formula>0.1</formula>
    </cfRule>
    <cfRule type="cellIs" dxfId="6963" priority="2962" operator="equal">
      <formula>""</formula>
    </cfRule>
  </conditionalFormatting>
  <conditionalFormatting sqref="E375">
    <cfRule type="cellIs" dxfId="6962" priority="2959" operator="between">
      <formula>-0.1</formula>
      <formula>0.1</formula>
    </cfRule>
    <cfRule type="cellIs" dxfId="6961" priority="2960" operator="equal">
      <formula>""</formula>
    </cfRule>
  </conditionalFormatting>
  <conditionalFormatting sqref="E375">
    <cfRule type="cellIs" dxfId="6960" priority="2957" operator="between">
      <formula>-0.1</formula>
      <formula>0.1</formula>
    </cfRule>
    <cfRule type="cellIs" dxfId="6959" priority="2958" operator="equal">
      <formula>""</formula>
    </cfRule>
  </conditionalFormatting>
  <conditionalFormatting sqref="E375">
    <cfRule type="cellIs" dxfId="6958" priority="2955" operator="between">
      <formula>-0.1</formula>
      <formula>0.1</formula>
    </cfRule>
    <cfRule type="cellIs" dxfId="6957" priority="2956" operator="equal">
      <formula>""</formula>
    </cfRule>
  </conditionalFormatting>
  <conditionalFormatting sqref="E375">
    <cfRule type="cellIs" dxfId="6956" priority="2953" operator="between">
      <formula>-0.1</formula>
      <formula>0.1</formula>
    </cfRule>
    <cfRule type="cellIs" dxfId="6955" priority="2954" operator="equal">
      <formula>""</formula>
    </cfRule>
  </conditionalFormatting>
  <conditionalFormatting sqref="E375">
    <cfRule type="cellIs" dxfId="6954" priority="2951" operator="between">
      <formula>-0.1</formula>
      <formula>0.1</formula>
    </cfRule>
    <cfRule type="cellIs" dxfId="6953" priority="2952" operator="equal">
      <formula>""</formula>
    </cfRule>
  </conditionalFormatting>
  <conditionalFormatting sqref="E375">
    <cfRule type="cellIs" dxfId="6952" priority="2949" operator="between">
      <formula>-0.1</formula>
      <formula>0.1</formula>
    </cfRule>
    <cfRule type="cellIs" dxfId="6951" priority="2950" operator="equal">
      <formula>""</formula>
    </cfRule>
  </conditionalFormatting>
  <conditionalFormatting sqref="E382">
    <cfRule type="cellIs" dxfId="6950" priority="2947" operator="between">
      <formula>-0.1</formula>
      <formula>0.1</formula>
    </cfRule>
    <cfRule type="cellIs" dxfId="6949" priority="2948" operator="equal">
      <formula>""</formula>
    </cfRule>
  </conditionalFormatting>
  <conditionalFormatting sqref="E382">
    <cfRule type="cellIs" dxfId="6948" priority="2945" operator="between">
      <formula>-0.1</formula>
      <formula>0.1</formula>
    </cfRule>
    <cfRule type="cellIs" dxfId="6947" priority="2946" operator="equal">
      <formula>""</formula>
    </cfRule>
  </conditionalFormatting>
  <conditionalFormatting sqref="E382">
    <cfRule type="cellIs" dxfId="6946" priority="2943" operator="between">
      <formula>-0.1</formula>
      <formula>0.1</formula>
    </cfRule>
    <cfRule type="cellIs" dxfId="6945" priority="2944" operator="equal">
      <formula>""</formula>
    </cfRule>
  </conditionalFormatting>
  <conditionalFormatting sqref="E382">
    <cfRule type="cellIs" dxfId="6944" priority="2941" operator="between">
      <formula>-0.1</formula>
      <formula>0.1</formula>
    </cfRule>
    <cfRule type="cellIs" dxfId="6943" priority="2942" operator="equal">
      <formula>""</formula>
    </cfRule>
  </conditionalFormatting>
  <conditionalFormatting sqref="E385">
    <cfRule type="cellIs" dxfId="6942" priority="2939" operator="between">
      <formula>-0.1</formula>
      <formula>0.1</formula>
    </cfRule>
    <cfRule type="cellIs" dxfId="6941" priority="2940" operator="equal">
      <formula>""</formula>
    </cfRule>
  </conditionalFormatting>
  <conditionalFormatting sqref="E385">
    <cfRule type="cellIs" dxfId="6940" priority="2937" operator="between">
      <formula>-0.1</formula>
      <formula>0.1</formula>
    </cfRule>
    <cfRule type="cellIs" dxfId="6939" priority="2938" operator="equal">
      <formula>""</formula>
    </cfRule>
  </conditionalFormatting>
  <conditionalFormatting sqref="E385">
    <cfRule type="cellIs" dxfId="6938" priority="2935" operator="between">
      <formula>-0.1</formula>
      <formula>0.1</formula>
    </cfRule>
    <cfRule type="cellIs" dxfId="6937" priority="2936" operator="equal">
      <formula>""</formula>
    </cfRule>
  </conditionalFormatting>
  <conditionalFormatting sqref="E385">
    <cfRule type="cellIs" dxfId="6936" priority="2933" operator="between">
      <formula>-0.1</formula>
      <formula>0.1</formula>
    </cfRule>
    <cfRule type="cellIs" dxfId="6935" priority="2934" operator="equal">
      <formula>""</formula>
    </cfRule>
  </conditionalFormatting>
  <conditionalFormatting sqref="E450">
    <cfRule type="cellIs" dxfId="6934" priority="2923" operator="between">
      <formula>-0.1</formula>
      <formula>0.1</formula>
    </cfRule>
    <cfRule type="cellIs" dxfId="6933" priority="2924" operator="equal">
      <formula>""</formula>
    </cfRule>
  </conditionalFormatting>
  <conditionalFormatting sqref="E450">
    <cfRule type="cellIs" dxfId="6932" priority="2921" operator="between">
      <formula>-0.1</formula>
      <formula>0.1</formula>
    </cfRule>
    <cfRule type="cellIs" dxfId="6931" priority="2922" operator="equal">
      <formula>""</formula>
    </cfRule>
  </conditionalFormatting>
  <conditionalFormatting sqref="E450">
    <cfRule type="cellIs" dxfId="6930" priority="2919" operator="between">
      <formula>-0.1</formula>
      <formula>0.1</formula>
    </cfRule>
    <cfRule type="cellIs" dxfId="6929" priority="2920" operator="equal">
      <formula>""</formula>
    </cfRule>
  </conditionalFormatting>
  <conditionalFormatting sqref="E450">
    <cfRule type="cellIs" dxfId="6928" priority="2917" operator="between">
      <formula>-0.1</formula>
      <formula>0.1</formula>
    </cfRule>
    <cfRule type="cellIs" dxfId="6927" priority="2918" operator="equal">
      <formula>""</formula>
    </cfRule>
  </conditionalFormatting>
  <conditionalFormatting sqref="E461">
    <cfRule type="cellIs" dxfId="6926" priority="2915" operator="between">
      <formula>-0.1</formula>
      <formula>0.1</formula>
    </cfRule>
    <cfRule type="cellIs" dxfId="6925" priority="2916" operator="equal">
      <formula>""</formula>
    </cfRule>
  </conditionalFormatting>
  <conditionalFormatting sqref="E461">
    <cfRule type="cellIs" dxfId="6924" priority="2913" operator="between">
      <formula>-0.1</formula>
      <formula>0.1</formula>
    </cfRule>
    <cfRule type="cellIs" dxfId="6923" priority="2914" operator="equal">
      <formula>""</formula>
    </cfRule>
  </conditionalFormatting>
  <conditionalFormatting sqref="E461">
    <cfRule type="cellIs" dxfId="6922" priority="2911" operator="between">
      <formula>-0.1</formula>
      <formula>0.1</formula>
    </cfRule>
    <cfRule type="cellIs" dxfId="6921" priority="2912" operator="equal">
      <formula>""</formula>
    </cfRule>
  </conditionalFormatting>
  <conditionalFormatting sqref="E461">
    <cfRule type="cellIs" dxfId="6920" priority="2909" operator="between">
      <formula>-0.1</formula>
      <formula>0.1</formula>
    </cfRule>
    <cfRule type="cellIs" dxfId="6919" priority="2910" operator="equal">
      <formula>""</formula>
    </cfRule>
  </conditionalFormatting>
  <conditionalFormatting sqref="E465">
    <cfRule type="cellIs" dxfId="6918" priority="2907" operator="between">
      <formula>-0.1</formula>
      <formula>0.1</formula>
    </cfRule>
    <cfRule type="cellIs" dxfId="6917" priority="2908" operator="equal">
      <formula>""</formula>
    </cfRule>
  </conditionalFormatting>
  <conditionalFormatting sqref="E465">
    <cfRule type="cellIs" dxfId="6916" priority="2905" operator="between">
      <formula>-0.1</formula>
      <formula>0.1</formula>
    </cfRule>
    <cfRule type="cellIs" dxfId="6915" priority="2906" operator="equal">
      <formula>""</formula>
    </cfRule>
  </conditionalFormatting>
  <conditionalFormatting sqref="E465">
    <cfRule type="cellIs" dxfId="6914" priority="2903" operator="between">
      <formula>-0.1</formula>
      <formula>0.1</formula>
    </cfRule>
    <cfRule type="cellIs" dxfId="6913" priority="2904" operator="equal">
      <formula>""</formula>
    </cfRule>
  </conditionalFormatting>
  <conditionalFormatting sqref="E465">
    <cfRule type="cellIs" dxfId="6912" priority="2901" operator="between">
      <formula>-0.1</formula>
      <formula>0.1</formula>
    </cfRule>
    <cfRule type="cellIs" dxfId="6911" priority="2902" operator="equal">
      <formula>""</formula>
    </cfRule>
  </conditionalFormatting>
  <conditionalFormatting sqref="E486">
    <cfRule type="cellIs" dxfId="6910" priority="2899" operator="between">
      <formula>-0.1</formula>
      <formula>0.1</formula>
    </cfRule>
    <cfRule type="cellIs" dxfId="6909" priority="2900" operator="equal">
      <formula>""</formula>
    </cfRule>
  </conditionalFormatting>
  <conditionalFormatting sqref="E486">
    <cfRule type="cellIs" dxfId="6908" priority="2897" operator="between">
      <formula>-0.1</formula>
      <formula>0.1</formula>
    </cfRule>
    <cfRule type="cellIs" dxfId="6907" priority="2898" operator="equal">
      <formula>""</formula>
    </cfRule>
  </conditionalFormatting>
  <conditionalFormatting sqref="E486">
    <cfRule type="cellIs" dxfId="6906" priority="2895" operator="between">
      <formula>-0.1</formula>
      <formula>0.1</formula>
    </cfRule>
    <cfRule type="cellIs" dxfId="6905" priority="2896" operator="equal">
      <formula>""</formula>
    </cfRule>
  </conditionalFormatting>
  <conditionalFormatting sqref="E486">
    <cfRule type="cellIs" dxfId="6904" priority="2893" operator="between">
      <formula>-0.1</formula>
      <formula>0.1</formula>
    </cfRule>
    <cfRule type="cellIs" dxfId="6903" priority="2894" operator="equal">
      <formula>""</formula>
    </cfRule>
  </conditionalFormatting>
  <conditionalFormatting sqref="E509">
    <cfRule type="cellIs" dxfId="6902" priority="2891" operator="between">
      <formula>-0.1</formula>
      <formula>0.1</formula>
    </cfRule>
    <cfRule type="cellIs" dxfId="6901" priority="2892" operator="equal">
      <formula>""</formula>
    </cfRule>
  </conditionalFormatting>
  <conditionalFormatting sqref="E509">
    <cfRule type="cellIs" dxfId="6900" priority="2889" operator="between">
      <formula>-0.1</formula>
      <formula>0.1</formula>
    </cfRule>
    <cfRule type="cellIs" dxfId="6899" priority="2890" operator="equal">
      <formula>""</formula>
    </cfRule>
  </conditionalFormatting>
  <conditionalFormatting sqref="E509">
    <cfRule type="cellIs" dxfId="6898" priority="2887" operator="between">
      <formula>-0.1</formula>
      <formula>0.1</formula>
    </cfRule>
    <cfRule type="cellIs" dxfId="6897" priority="2888" operator="equal">
      <formula>""</formula>
    </cfRule>
  </conditionalFormatting>
  <conditionalFormatting sqref="E509">
    <cfRule type="cellIs" dxfId="6896" priority="2885" operator="between">
      <formula>-0.1</formula>
      <formula>0.1</formula>
    </cfRule>
    <cfRule type="cellIs" dxfId="6895" priority="2886" operator="equal">
      <formula>""</formula>
    </cfRule>
  </conditionalFormatting>
  <conditionalFormatting sqref="E529">
    <cfRule type="cellIs" dxfId="6894" priority="2844" operator="equal">
      <formula>""</formula>
    </cfRule>
    <cfRule type="cellIs" dxfId="6893" priority="2883" operator="between">
      <formula>-0.1</formula>
      <formula>0.1</formula>
    </cfRule>
    <cfRule type="cellIs" dxfId="6892" priority="2884" operator="equal">
      <formula>""</formula>
    </cfRule>
  </conditionalFormatting>
  <conditionalFormatting sqref="E529">
    <cfRule type="cellIs" dxfId="6891" priority="2881" operator="between">
      <formula>-0.1</formula>
      <formula>0.1</formula>
    </cfRule>
    <cfRule type="cellIs" dxfId="6890" priority="2882" operator="equal">
      <formula>""</formula>
    </cfRule>
  </conditionalFormatting>
  <conditionalFormatting sqref="E529">
    <cfRule type="cellIs" dxfId="6889" priority="2879" operator="between">
      <formula>-0.1</formula>
      <formula>0.1</formula>
    </cfRule>
    <cfRule type="cellIs" dxfId="6888" priority="2880" operator="equal">
      <formula>""</formula>
    </cfRule>
  </conditionalFormatting>
  <conditionalFormatting sqref="E529">
    <cfRule type="cellIs" dxfId="6887" priority="2877" operator="between">
      <formula>-0.1</formula>
      <formula>0.1</formula>
    </cfRule>
    <cfRule type="cellIs" dxfId="6886" priority="2878" operator="equal">
      <formula>""</formula>
    </cfRule>
  </conditionalFormatting>
  <conditionalFormatting sqref="E529">
    <cfRule type="cellIs" dxfId="6885" priority="2875" operator="between">
      <formula>-0.1</formula>
      <formula>0.1</formula>
    </cfRule>
    <cfRule type="cellIs" dxfId="6884" priority="2876" operator="equal">
      <formula>""</formula>
    </cfRule>
  </conditionalFormatting>
  <conditionalFormatting sqref="E529">
    <cfRule type="cellIs" dxfId="6883" priority="2873" operator="between">
      <formula>-0.1</formula>
      <formula>0.1</formula>
    </cfRule>
    <cfRule type="cellIs" dxfId="6882" priority="2874" operator="equal">
      <formula>""</formula>
    </cfRule>
  </conditionalFormatting>
  <conditionalFormatting sqref="E529">
    <cfRule type="cellIs" dxfId="6881" priority="2871" operator="between">
      <formula>-0.1</formula>
      <formula>0.1</formula>
    </cfRule>
    <cfRule type="cellIs" dxfId="6880" priority="2872" operator="equal">
      <formula>""</formula>
    </cfRule>
  </conditionalFormatting>
  <conditionalFormatting sqref="E529">
    <cfRule type="cellIs" dxfId="6879" priority="2869" operator="between">
      <formula>-0.1</formula>
      <formula>0.1</formula>
    </cfRule>
    <cfRule type="cellIs" dxfId="6878" priority="2870" operator="equal">
      <formula>""</formula>
    </cfRule>
  </conditionalFormatting>
  <conditionalFormatting sqref="E529">
    <cfRule type="cellIs" dxfId="6877" priority="2867" operator="between">
      <formula>-0.1</formula>
      <formula>0.1</formula>
    </cfRule>
    <cfRule type="cellIs" dxfId="6876" priority="2868" operator="equal">
      <formula>""</formula>
    </cfRule>
  </conditionalFormatting>
  <conditionalFormatting sqref="E529">
    <cfRule type="cellIs" dxfId="6875" priority="2865" operator="between">
      <formula>-0.1</formula>
      <formula>0.1</formula>
    </cfRule>
    <cfRule type="cellIs" dxfId="6874" priority="2866" operator="equal">
      <formula>""</formula>
    </cfRule>
  </conditionalFormatting>
  <conditionalFormatting sqref="E529">
    <cfRule type="cellIs" dxfId="6873" priority="2863" operator="between">
      <formula>-0.1</formula>
      <formula>0.1</formula>
    </cfRule>
    <cfRule type="cellIs" dxfId="6872" priority="2864" operator="equal">
      <formula>""</formula>
    </cfRule>
  </conditionalFormatting>
  <conditionalFormatting sqref="E529">
    <cfRule type="cellIs" dxfId="6871" priority="2861" operator="between">
      <formula>-0.1</formula>
      <formula>0.1</formula>
    </cfRule>
    <cfRule type="cellIs" dxfId="6870" priority="2862" operator="equal">
      <formula>""</formula>
    </cfRule>
  </conditionalFormatting>
  <conditionalFormatting sqref="E529">
    <cfRule type="cellIs" dxfId="6869" priority="2859" operator="between">
      <formula>-0.1</formula>
      <formula>0.1</formula>
    </cfRule>
    <cfRule type="cellIs" dxfId="6868" priority="2860" operator="equal">
      <formula>""</formula>
    </cfRule>
  </conditionalFormatting>
  <conditionalFormatting sqref="E529">
    <cfRule type="cellIs" dxfId="6867" priority="2857" operator="between">
      <formula>-0.1</formula>
      <formula>0.1</formula>
    </cfRule>
    <cfRule type="cellIs" dxfId="6866" priority="2858" operator="equal">
      <formula>""</formula>
    </cfRule>
  </conditionalFormatting>
  <conditionalFormatting sqref="E529">
    <cfRule type="cellIs" dxfId="6865" priority="2855" operator="between">
      <formula>-0.1</formula>
      <formula>0.1</formula>
    </cfRule>
    <cfRule type="cellIs" dxfId="6864" priority="2856" operator="equal">
      <formula>""</formula>
    </cfRule>
  </conditionalFormatting>
  <conditionalFormatting sqref="E529">
    <cfRule type="cellIs" dxfId="6863" priority="2853" operator="between">
      <formula>-0.1</formula>
      <formula>0.1</formula>
    </cfRule>
    <cfRule type="cellIs" dxfId="6862" priority="2854" operator="equal">
      <formula>""</formula>
    </cfRule>
  </conditionalFormatting>
  <conditionalFormatting sqref="E529">
    <cfRule type="cellIs" dxfId="6861" priority="2851" operator="between">
      <formula>-0.1</formula>
      <formula>0.1</formula>
    </cfRule>
    <cfRule type="cellIs" dxfId="6860" priority="2852" operator="equal">
      <formula>""</formula>
    </cfRule>
  </conditionalFormatting>
  <conditionalFormatting sqref="E529">
    <cfRule type="cellIs" dxfId="6859" priority="2849" operator="between">
      <formula>-0.1</formula>
      <formula>0.1</formula>
    </cfRule>
    <cfRule type="cellIs" dxfId="6858" priority="2850" operator="equal">
      <formula>""</formula>
    </cfRule>
  </conditionalFormatting>
  <conditionalFormatting sqref="E529">
    <cfRule type="cellIs" dxfId="6857" priority="2847" operator="between">
      <formula>-0.1</formula>
      <formula>0.1</formula>
    </cfRule>
    <cfRule type="cellIs" dxfId="6856" priority="2848" operator="equal">
      <formula>""</formula>
    </cfRule>
  </conditionalFormatting>
  <conditionalFormatting sqref="E529">
    <cfRule type="cellIs" dxfId="6855" priority="2845" operator="between">
      <formula>-0.1</formula>
      <formula>0.1</formula>
    </cfRule>
    <cfRule type="cellIs" dxfId="6854" priority="2846" operator="equal">
      <formula>""</formula>
    </cfRule>
  </conditionalFormatting>
  <conditionalFormatting sqref="E534">
    <cfRule type="cellIs" dxfId="6853" priority="2803" operator="equal">
      <formula>""</formula>
    </cfRule>
    <cfRule type="cellIs" dxfId="6852" priority="2842" operator="between">
      <formula>-0.1</formula>
      <formula>0.1</formula>
    </cfRule>
    <cfRule type="cellIs" dxfId="6851" priority="2843" operator="equal">
      <formula>""</formula>
    </cfRule>
  </conditionalFormatting>
  <conditionalFormatting sqref="E534">
    <cfRule type="cellIs" dxfId="6850" priority="2840" operator="between">
      <formula>-0.1</formula>
      <formula>0.1</formula>
    </cfRule>
    <cfRule type="cellIs" dxfId="6849" priority="2841" operator="equal">
      <formula>""</formula>
    </cfRule>
  </conditionalFormatting>
  <conditionalFormatting sqref="E534">
    <cfRule type="cellIs" dxfId="6848" priority="2838" operator="between">
      <formula>-0.1</formula>
      <formula>0.1</formula>
    </cfRule>
    <cfRule type="cellIs" dxfId="6847" priority="2839" operator="equal">
      <formula>""</formula>
    </cfRule>
  </conditionalFormatting>
  <conditionalFormatting sqref="E534">
    <cfRule type="cellIs" dxfId="6846" priority="2836" operator="between">
      <formula>-0.1</formula>
      <formula>0.1</formula>
    </cfRule>
    <cfRule type="cellIs" dxfId="6845" priority="2837" operator="equal">
      <formula>""</formula>
    </cfRule>
  </conditionalFormatting>
  <conditionalFormatting sqref="E534">
    <cfRule type="cellIs" dxfId="6844" priority="2834" operator="between">
      <formula>-0.1</formula>
      <formula>0.1</formula>
    </cfRule>
    <cfRule type="cellIs" dxfId="6843" priority="2835" operator="equal">
      <formula>""</formula>
    </cfRule>
  </conditionalFormatting>
  <conditionalFormatting sqref="E534">
    <cfRule type="cellIs" dxfId="6842" priority="2832" operator="between">
      <formula>-0.1</formula>
      <formula>0.1</formula>
    </cfRule>
    <cfRule type="cellIs" dxfId="6841" priority="2833" operator="equal">
      <formula>""</formula>
    </cfRule>
  </conditionalFormatting>
  <conditionalFormatting sqref="E534">
    <cfRule type="cellIs" dxfId="6840" priority="2830" operator="between">
      <formula>-0.1</formula>
      <formula>0.1</formula>
    </cfRule>
    <cfRule type="cellIs" dxfId="6839" priority="2831" operator="equal">
      <formula>""</formula>
    </cfRule>
  </conditionalFormatting>
  <conditionalFormatting sqref="E534">
    <cfRule type="cellIs" dxfId="6838" priority="2828" operator="between">
      <formula>-0.1</formula>
      <formula>0.1</formula>
    </cfRule>
    <cfRule type="cellIs" dxfId="6837" priority="2829" operator="equal">
      <formula>""</formula>
    </cfRule>
  </conditionalFormatting>
  <conditionalFormatting sqref="E534">
    <cfRule type="cellIs" dxfId="6836" priority="2826" operator="between">
      <formula>-0.1</formula>
      <formula>0.1</formula>
    </cfRule>
    <cfRule type="cellIs" dxfId="6835" priority="2827" operator="equal">
      <formula>""</formula>
    </cfRule>
  </conditionalFormatting>
  <conditionalFormatting sqref="E534">
    <cfRule type="cellIs" dxfId="6834" priority="2824" operator="between">
      <formula>-0.1</formula>
      <formula>0.1</formula>
    </cfRule>
    <cfRule type="cellIs" dxfId="6833" priority="2825" operator="equal">
      <formula>""</formula>
    </cfRule>
  </conditionalFormatting>
  <conditionalFormatting sqref="E534">
    <cfRule type="cellIs" dxfId="6832" priority="2822" operator="between">
      <formula>-0.1</formula>
      <formula>0.1</formula>
    </cfRule>
    <cfRule type="cellIs" dxfId="6831" priority="2823" operator="equal">
      <formula>""</formula>
    </cfRule>
  </conditionalFormatting>
  <conditionalFormatting sqref="E534">
    <cfRule type="cellIs" dxfId="6830" priority="2820" operator="between">
      <formula>-0.1</formula>
      <formula>0.1</formula>
    </cfRule>
    <cfRule type="cellIs" dxfId="6829" priority="2821" operator="equal">
      <formula>""</formula>
    </cfRule>
  </conditionalFormatting>
  <conditionalFormatting sqref="E534">
    <cfRule type="cellIs" dxfId="6828" priority="2818" operator="between">
      <formula>-0.1</formula>
      <formula>0.1</formula>
    </cfRule>
    <cfRule type="cellIs" dxfId="6827" priority="2819" operator="equal">
      <formula>""</formula>
    </cfRule>
  </conditionalFormatting>
  <conditionalFormatting sqref="E534">
    <cfRule type="cellIs" dxfId="6826" priority="2816" operator="between">
      <formula>-0.1</formula>
      <formula>0.1</formula>
    </cfRule>
    <cfRule type="cellIs" dxfId="6825" priority="2817" operator="equal">
      <formula>""</formula>
    </cfRule>
  </conditionalFormatting>
  <conditionalFormatting sqref="E534">
    <cfRule type="cellIs" dxfId="6824" priority="2814" operator="between">
      <formula>-0.1</formula>
      <formula>0.1</formula>
    </cfRule>
    <cfRule type="cellIs" dxfId="6823" priority="2815" operator="equal">
      <formula>""</formula>
    </cfRule>
  </conditionalFormatting>
  <conditionalFormatting sqref="E534">
    <cfRule type="cellIs" dxfId="6822" priority="2812" operator="between">
      <formula>-0.1</formula>
      <formula>0.1</formula>
    </cfRule>
    <cfRule type="cellIs" dxfId="6821" priority="2813" operator="equal">
      <formula>""</formula>
    </cfRule>
  </conditionalFormatting>
  <conditionalFormatting sqref="E534">
    <cfRule type="cellIs" dxfId="6820" priority="2810" operator="between">
      <formula>-0.1</formula>
      <formula>0.1</formula>
    </cfRule>
    <cfRule type="cellIs" dxfId="6819" priority="2811" operator="equal">
      <formula>""</formula>
    </cfRule>
  </conditionalFormatting>
  <conditionalFormatting sqref="E534">
    <cfRule type="cellIs" dxfId="6818" priority="2808" operator="between">
      <formula>-0.1</formula>
      <formula>0.1</formula>
    </cfRule>
    <cfRule type="cellIs" dxfId="6817" priority="2809" operator="equal">
      <formula>""</formula>
    </cfRule>
  </conditionalFormatting>
  <conditionalFormatting sqref="E534">
    <cfRule type="cellIs" dxfId="6816" priority="2806" operator="between">
      <formula>-0.1</formula>
      <formula>0.1</formula>
    </cfRule>
    <cfRule type="cellIs" dxfId="6815" priority="2807" operator="equal">
      <formula>""</formula>
    </cfRule>
  </conditionalFormatting>
  <conditionalFormatting sqref="E534">
    <cfRule type="cellIs" dxfId="6814" priority="2804" operator="between">
      <formula>-0.1</formula>
      <formula>0.1</formula>
    </cfRule>
    <cfRule type="cellIs" dxfId="6813" priority="2805" operator="equal">
      <formula>""</formula>
    </cfRule>
  </conditionalFormatting>
  <conditionalFormatting sqref="E546:E548">
    <cfRule type="cellIs" dxfId="6812" priority="2762" operator="equal">
      <formula>""</formula>
    </cfRule>
    <cfRule type="cellIs" dxfId="6811" priority="2801" operator="between">
      <formula>-0.1</formula>
      <formula>0.1</formula>
    </cfRule>
    <cfRule type="cellIs" dxfId="6810" priority="2802" operator="equal">
      <formula>""</formula>
    </cfRule>
  </conditionalFormatting>
  <conditionalFormatting sqref="E546:E548">
    <cfRule type="cellIs" dxfId="6809" priority="2799" operator="between">
      <formula>-0.1</formula>
      <formula>0.1</formula>
    </cfRule>
    <cfRule type="cellIs" dxfId="6808" priority="2800" operator="equal">
      <formula>""</formula>
    </cfRule>
  </conditionalFormatting>
  <conditionalFormatting sqref="E546:E548">
    <cfRule type="cellIs" dxfId="6807" priority="2797" operator="between">
      <formula>-0.1</formula>
      <formula>0.1</formula>
    </cfRule>
    <cfRule type="cellIs" dxfId="6806" priority="2798" operator="equal">
      <formula>""</formula>
    </cfRule>
  </conditionalFormatting>
  <conditionalFormatting sqref="E546:E548">
    <cfRule type="cellIs" dxfId="6805" priority="2795" operator="between">
      <formula>-0.1</formula>
      <formula>0.1</formula>
    </cfRule>
    <cfRule type="cellIs" dxfId="6804" priority="2796" operator="equal">
      <formula>""</formula>
    </cfRule>
  </conditionalFormatting>
  <conditionalFormatting sqref="E546:E548">
    <cfRule type="cellIs" dxfId="6803" priority="2793" operator="between">
      <formula>-0.1</formula>
      <formula>0.1</formula>
    </cfRule>
    <cfRule type="cellIs" dxfId="6802" priority="2794" operator="equal">
      <formula>""</formula>
    </cfRule>
  </conditionalFormatting>
  <conditionalFormatting sqref="E546:E548">
    <cfRule type="cellIs" dxfId="6801" priority="2791" operator="between">
      <formula>-0.1</formula>
      <formula>0.1</formula>
    </cfRule>
    <cfRule type="cellIs" dxfId="6800" priority="2792" operator="equal">
      <formula>""</formula>
    </cfRule>
  </conditionalFormatting>
  <conditionalFormatting sqref="E546:E548">
    <cfRule type="cellIs" dxfId="6799" priority="2789" operator="between">
      <formula>-0.1</formula>
      <formula>0.1</formula>
    </cfRule>
    <cfRule type="cellIs" dxfId="6798" priority="2790" operator="equal">
      <formula>""</formula>
    </cfRule>
  </conditionalFormatting>
  <conditionalFormatting sqref="E546:E548">
    <cfRule type="cellIs" dxfId="6797" priority="2787" operator="between">
      <formula>-0.1</formula>
      <formula>0.1</formula>
    </cfRule>
    <cfRule type="cellIs" dxfId="6796" priority="2788" operator="equal">
      <formula>""</formula>
    </cfRule>
  </conditionalFormatting>
  <conditionalFormatting sqref="E546:E548">
    <cfRule type="cellIs" dxfId="6795" priority="2785" operator="between">
      <formula>-0.1</formula>
      <formula>0.1</formula>
    </cfRule>
    <cfRule type="cellIs" dxfId="6794" priority="2786" operator="equal">
      <formula>""</formula>
    </cfRule>
  </conditionalFormatting>
  <conditionalFormatting sqref="E546:E548">
    <cfRule type="cellIs" dxfId="6793" priority="2783" operator="between">
      <formula>-0.1</formula>
      <formula>0.1</formula>
    </cfRule>
    <cfRule type="cellIs" dxfId="6792" priority="2784" operator="equal">
      <formula>""</formula>
    </cfRule>
  </conditionalFormatting>
  <conditionalFormatting sqref="E546:E548">
    <cfRule type="cellIs" dxfId="6791" priority="2781" operator="between">
      <formula>-0.1</formula>
      <formula>0.1</formula>
    </cfRule>
    <cfRule type="cellIs" dxfId="6790" priority="2782" operator="equal">
      <formula>""</formula>
    </cfRule>
  </conditionalFormatting>
  <conditionalFormatting sqref="E546:E548">
    <cfRule type="cellIs" dxfId="6789" priority="2779" operator="between">
      <formula>-0.1</formula>
      <formula>0.1</formula>
    </cfRule>
    <cfRule type="cellIs" dxfId="6788" priority="2780" operator="equal">
      <formula>""</formula>
    </cfRule>
  </conditionalFormatting>
  <conditionalFormatting sqref="E546:E548">
    <cfRule type="cellIs" dxfId="6787" priority="2777" operator="between">
      <formula>-0.1</formula>
      <formula>0.1</formula>
    </cfRule>
    <cfRule type="cellIs" dxfId="6786" priority="2778" operator="equal">
      <formula>""</formula>
    </cfRule>
  </conditionalFormatting>
  <conditionalFormatting sqref="E546:E548">
    <cfRule type="cellIs" dxfId="6785" priority="2775" operator="between">
      <formula>-0.1</formula>
      <formula>0.1</formula>
    </cfRule>
    <cfRule type="cellIs" dxfId="6784" priority="2776" operator="equal">
      <formula>""</formula>
    </cfRule>
  </conditionalFormatting>
  <conditionalFormatting sqref="E546:E548">
    <cfRule type="cellIs" dxfId="6783" priority="2773" operator="between">
      <formula>-0.1</formula>
      <formula>0.1</formula>
    </cfRule>
    <cfRule type="cellIs" dxfId="6782" priority="2774" operator="equal">
      <formula>""</formula>
    </cfRule>
  </conditionalFormatting>
  <conditionalFormatting sqref="E546:E548">
    <cfRule type="cellIs" dxfId="6781" priority="2771" operator="between">
      <formula>-0.1</formula>
      <formula>0.1</formula>
    </cfRule>
    <cfRule type="cellIs" dxfId="6780" priority="2772" operator="equal">
      <formula>""</formula>
    </cfRule>
  </conditionalFormatting>
  <conditionalFormatting sqref="E546:E548">
    <cfRule type="cellIs" dxfId="6779" priority="2769" operator="between">
      <formula>-0.1</formula>
      <formula>0.1</formula>
    </cfRule>
    <cfRule type="cellIs" dxfId="6778" priority="2770" operator="equal">
      <formula>""</formula>
    </cfRule>
  </conditionalFormatting>
  <conditionalFormatting sqref="E546:E548">
    <cfRule type="cellIs" dxfId="6777" priority="2767" operator="between">
      <formula>-0.1</formula>
      <formula>0.1</formula>
    </cfRule>
    <cfRule type="cellIs" dxfId="6776" priority="2768" operator="equal">
      <formula>""</formula>
    </cfRule>
  </conditionalFormatting>
  <conditionalFormatting sqref="E546:E548">
    <cfRule type="cellIs" dxfId="6775" priority="2765" operator="between">
      <formula>-0.1</formula>
      <formula>0.1</formula>
    </cfRule>
    <cfRule type="cellIs" dxfId="6774" priority="2766" operator="equal">
      <formula>""</formula>
    </cfRule>
  </conditionalFormatting>
  <conditionalFormatting sqref="E546:E548">
    <cfRule type="cellIs" dxfId="6773" priority="2763" operator="between">
      <formula>-0.1</formula>
      <formula>0.1</formula>
    </cfRule>
    <cfRule type="cellIs" dxfId="6772" priority="2764" operator="equal">
      <formula>""</formula>
    </cfRule>
  </conditionalFormatting>
  <conditionalFormatting sqref="E553">
    <cfRule type="cellIs" dxfId="6771" priority="2721" operator="equal">
      <formula>""</formula>
    </cfRule>
    <cfRule type="cellIs" dxfId="6770" priority="2760" operator="between">
      <formula>-0.1</formula>
      <formula>0.1</formula>
    </cfRule>
    <cfRule type="cellIs" dxfId="6769" priority="2761" operator="equal">
      <formula>""</formula>
    </cfRule>
  </conditionalFormatting>
  <conditionalFormatting sqref="E553">
    <cfRule type="cellIs" dxfId="6768" priority="2758" operator="between">
      <formula>-0.1</formula>
      <formula>0.1</formula>
    </cfRule>
    <cfRule type="cellIs" dxfId="6767" priority="2759" operator="equal">
      <formula>""</formula>
    </cfRule>
  </conditionalFormatting>
  <conditionalFormatting sqref="E553">
    <cfRule type="cellIs" dxfId="6766" priority="2756" operator="between">
      <formula>-0.1</formula>
      <formula>0.1</formula>
    </cfRule>
    <cfRule type="cellIs" dxfId="6765" priority="2757" operator="equal">
      <formula>""</formula>
    </cfRule>
  </conditionalFormatting>
  <conditionalFormatting sqref="E553">
    <cfRule type="cellIs" dxfId="6764" priority="2754" operator="between">
      <formula>-0.1</formula>
      <formula>0.1</formula>
    </cfRule>
    <cfRule type="cellIs" dxfId="6763" priority="2755" operator="equal">
      <formula>""</formula>
    </cfRule>
  </conditionalFormatting>
  <conditionalFormatting sqref="E553">
    <cfRule type="cellIs" dxfId="6762" priority="2752" operator="between">
      <formula>-0.1</formula>
      <formula>0.1</formula>
    </cfRule>
    <cfRule type="cellIs" dxfId="6761" priority="2753" operator="equal">
      <formula>""</formula>
    </cfRule>
  </conditionalFormatting>
  <conditionalFormatting sqref="E553">
    <cfRule type="cellIs" dxfId="6760" priority="2750" operator="between">
      <formula>-0.1</formula>
      <formula>0.1</formula>
    </cfRule>
    <cfRule type="cellIs" dxfId="6759" priority="2751" operator="equal">
      <formula>""</formula>
    </cfRule>
  </conditionalFormatting>
  <conditionalFormatting sqref="E553">
    <cfRule type="cellIs" dxfId="6758" priority="2748" operator="between">
      <formula>-0.1</formula>
      <formula>0.1</formula>
    </cfRule>
    <cfRule type="cellIs" dxfId="6757" priority="2749" operator="equal">
      <formula>""</formula>
    </cfRule>
  </conditionalFormatting>
  <conditionalFormatting sqref="E553">
    <cfRule type="cellIs" dxfId="6756" priority="2746" operator="between">
      <formula>-0.1</formula>
      <formula>0.1</formula>
    </cfRule>
    <cfRule type="cellIs" dxfId="6755" priority="2747" operator="equal">
      <formula>""</formula>
    </cfRule>
  </conditionalFormatting>
  <conditionalFormatting sqref="E553">
    <cfRule type="cellIs" dxfId="6754" priority="2744" operator="between">
      <formula>-0.1</formula>
      <formula>0.1</formula>
    </cfRule>
    <cfRule type="cellIs" dxfId="6753" priority="2745" operator="equal">
      <formula>""</formula>
    </cfRule>
  </conditionalFormatting>
  <conditionalFormatting sqref="E553">
    <cfRule type="cellIs" dxfId="6752" priority="2742" operator="between">
      <formula>-0.1</formula>
      <formula>0.1</formula>
    </cfRule>
    <cfRule type="cellIs" dxfId="6751" priority="2743" operator="equal">
      <formula>""</formula>
    </cfRule>
  </conditionalFormatting>
  <conditionalFormatting sqref="E553">
    <cfRule type="cellIs" dxfId="6750" priority="2740" operator="between">
      <formula>-0.1</formula>
      <formula>0.1</formula>
    </cfRule>
    <cfRule type="cellIs" dxfId="6749" priority="2741" operator="equal">
      <formula>""</formula>
    </cfRule>
  </conditionalFormatting>
  <conditionalFormatting sqref="E553">
    <cfRule type="cellIs" dxfId="6748" priority="2738" operator="between">
      <formula>-0.1</formula>
      <formula>0.1</formula>
    </cfRule>
    <cfRule type="cellIs" dxfId="6747" priority="2739" operator="equal">
      <formula>""</formula>
    </cfRule>
  </conditionalFormatting>
  <conditionalFormatting sqref="E553">
    <cfRule type="cellIs" dxfId="6746" priority="2736" operator="between">
      <formula>-0.1</formula>
      <formula>0.1</formula>
    </cfRule>
    <cfRule type="cellIs" dxfId="6745" priority="2737" operator="equal">
      <formula>""</formula>
    </cfRule>
  </conditionalFormatting>
  <conditionalFormatting sqref="E553">
    <cfRule type="cellIs" dxfId="6744" priority="2734" operator="between">
      <formula>-0.1</formula>
      <formula>0.1</formula>
    </cfRule>
    <cfRule type="cellIs" dxfId="6743" priority="2735" operator="equal">
      <formula>""</formula>
    </cfRule>
  </conditionalFormatting>
  <conditionalFormatting sqref="E553">
    <cfRule type="cellIs" dxfId="6742" priority="2732" operator="between">
      <formula>-0.1</formula>
      <formula>0.1</formula>
    </cfRule>
    <cfRule type="cellIs" dxfId="6741" priority="2733" operator="equal">
      <formula>""</formula>
    </cfRule>
  </conditionalFormatting>
  <conditionalFormatting sqref="E553">
    <cfRule type="cellIs" dxfId="6740" priority="2730" operator="between">
      <formula>-0.1</formula>
      <formula>0.1</formula>
    </cfRule>
    <cfRule type="cellIs" dxfId="6739" priority="2731" operator="equal">
      <formula>""</formula>
    </cfRule>
  </conditionalFormatting>
  <conditionalFormatting sqref="E553">
    <cfRule type="cellIs" dxfId="6738" priority="2728" operator="between">
      <formula>-0.1</formula>
      <formula>0.1</formula>
    </cfRule>
    <cfRule type="cellIs" dxfId="6737" priority="2729" operator="equal">
      <formula>""</formula>
    </cfRule>
  </conditionalFormatting>
  <conditionalFormatting sqref="E553">
    <cfRule type="cellIs" dxfId="6736" priority="2726" operator="between">
      <formula>-0.1</formula>
      <formula>0.1</formula>
    </cfRule>
    <cfRule type="cellIs" dxfId="6735" priority="2727" operator="equal">
      <formula>""</formula>
    </cfRule>
  </conditionalFormatting>
  <conditionalFormatting sqref="E553">
    <cfRule type="cellIs" dxfId="6734" priority="2724" operator="between">
      <formula>-0.1</formula>
      <formula>0.1</formula>
    </cfRule>
    <cfRule type="cellIs" dxfId="6733" priority="2725" operator="equal">
      <formula>""</formula>
    </cfRule>
  </conditionalFormatting>
  <conditionalFormatting sqref="E553">
    <cfRule type="cellIs" dxfId="6732" priority="2722" operator="between">
      <formula>-0.1</formula>
      <formula>0.1</formula>
    </cfRule>
    <cfRule type="cellIs" dxfId="6731" priority="2723" operator="equal">
      <formula>""</formula>
    </cfRule>
  </conditionalFormatting>
  <conditionalFormatting sqref="E561">
    <cfRule type="cellIs" dxfId="6730" priority="2680" operator="equal">
      <formula>""</formula>
    </cfRule>
    <cfRule type="cellIs" dxfId="6729" priority="2719" operator="between">
      <formula>-0.1</formula>
      <formula>0.1</formula>
    </cfRule>
    <cfRule type="cellIs" dxfId="6728" priority="2720" operator="equal">
      <formula>""</formula>
    </cfRule>
  </conditionalFormatting>
  <conditionalFormatting sqref="E561">
    <cfRule type="cellIs" dxfId="6727" priority="2717" operator="between">
      <formula>-0.1</formula>
      <formula>0.1</formula>
    </cfRule>
    <cfRule type="cellIs" dxfId="6726" priority="2718" operator="equal">
      <formula>""</formula>
    </cfRule>
  </conditionalFormatting>
  <conditionalFormatting sqref="E561">
    <cfRule type="cellIs" dxfId="6725" priority="2715" operator="between">
      <formula>-0.1</formula>
      <formula>0.1</formula>
    </cfRule>
    <cfRule type="cellIs" dxfId="6724" priority="2716" operator="equal">
      <formula>""</formula>
    </cfRule>
  </conditionalFormatting>
  <conditionalFormatting sqref="E561">
    <cfRule type="cellIs" dxfId="6723" priority="2713" operator="between">
      <formula>-0.1</formula>
      <formula>0.1</formula>
    </cfRule>
    <cfRule type="cellIs" dxfId="6722" priority="2714" operator="equal">
      <formula>""</formula>
    </cfRule>
  </conditionalFormatting>
  <conditionalFormatting sqref="E561">
    <cfRule type="cellIs" dxfId="6721" priority="2711" operator="between">
      <formula>-0.1</formula>
      <formula>0.1</formula>
    </cfRule>
    <cfRule type="cellIs" dxfId="6720" priority="2712" operator="equal">
      <formula>""</formula>
    </cfRule>
  </conditionalFormatting>
  <conditionalFormatting sqref="E561">
    <cfRule type="cellIs" dxfId="6719" priority="2709" operator="between">
      <formula>-0.1</formula>
      <formula>0.1</formula>
    </cfRule>
    <cfRule type="cellIs" dxfId="6718" priority="2710" operator="equal">
      <formula>""</formula>
    </cfRule>
  </conditionalFormatting>
  <conditionalFormatting sqref="E561">
    <cfRule type="cellIs" dxfId="6717" priority="2707" operator="between">
      <formula>-0.1</formula>
      <formula>0.1</formula>
    </cfRule>
    <cfRule type="cellIs" dxfId="6716" priority="2708" operator="equal">
      <formula>""</formula>
    </cfRule>
  </conditionalFormatting>
  <conditionalFormatting sqref="E561">
    <cfRule type="cellIs" dxfId="6715" priority="2705" operator="between">
      <formula>-0.1</formula>
      <formula>0.1</formula>
    </cfRule>
    <cfRule type="cellIs" dxfId="6714" priority="2706" operator="equal">
      <formula>""</formula>
    </cfRule>
  </conditionalFormatting>
  <conditionalFormatting sqref="E561">
    <cfRule type="cellIs" dxfId="6713" priority="2703" operator="between">
      <formula>-0.1</formula>
      <formula>0.1</formula>
    </cfRule>
    <cfRule type="cellIs" dxfId="6712" priority="2704" operator="equal">
      <formula>""</formula>
    </cfRule>
  </conditionalFormatting>
  <conditionalFormatting sqref="E561">
    <cfRule type="cellIs" dxfId="6711" priority="2701" operator="between">
      <formula>-0.1</formula>
      <formula>0.1</formula>
    </cfRule>
    <cfRule type="cellIs" dxfId="6710" priority="2702" operator="equal">
      <formula>""</formula>
    </cfRule>
  </conditionalFormatting>
  <conditionalFormatting sqref="E561">
    <cfRule type="cellIs" dxfId="6709" priority="2699" operator="between">
      <formula>-0.1</formula>
      <formula>0.1</formula>
    </cfRule>
    <cfRule type="cellIs" dxfId="6708" priority="2700" operator="equal">
      <formula>""</formula>
    </cfRule>
  </conditionalFormatting>
  <conditionalFormatting sqref="E561">
    <cfRule type="cellIs" dxfId="6707" priority="2697" operator="between">
      <formula>-0.1</formula>
      <formula>0.1</formula>
    </cfRule>
    <cfRule type="cellIs" dxfId="6706" priority="2698" operator="equal">
      <formula>""</formula>
    </cfRule>
  </conditionalFormatting>
  <conditionalFormatting sqref="E561">
    <cfRule type="cellIs" dxfId="6705" priority="2695" operator="between">
      <formula>-0.1</formula>
      <formula>0.1</formula>
    </cfRule>
    <cfRule type="cellIs" dxfId="6704" priority="2696" operator="equal">
      <formula>""</formula>
    </cfRule>
  </conditionalFormatting>
  <conditionalFormatting sqref="E561">
    <cfRule type="cellIs" dxfId="6703" priority="2693" operator="between">
      <formula>-0.1</formula>
      <formula>0.1</formula>
    </cfRule>
    <cfRule type="cellIs" dxfId="6702" priority="2694" operator="equal">
      <formula>""</formula>
    </cfRule>
  </conditionalFormatting>
  <conditionalFormatting sqref="E561">
    <cfRule type="cellIs" dxfId="6701" priority="2691" operator="between">
      <formula>-0.1</formula>
      <formula>0.1</formula>
    </cfRule>
    <cfRule type="cellIs" dxfId="6700" priority="2692" operator="equal">
      <formula>""</formula>
    </cfRule>
  </conditionalFormatting>
  <conditionalFormatting sqref="E561">
    <cfRule type="cellIs" dxfId="6699" priority="2689" operator="between">
      <formula>-0.1</formula>
      <formula>0.1</formula>
    </cfRule>
    <cfRule type="cellIs" dxfId="6698" priority="2690" operator="equal">
      <formula>""</formula>
    </cfRule>
  </conditionalFormatting>
  <conditionalFormatting sqref="E561">
    <cfRule type="cellIs" dxfId="6697" priority="2687" operator="between">
      <formula>-0.1</formula>
      <formula>0.1</formula>
    </cfRule>
    <cfRule type="cellIs" dxfId="6696" priority="2688" operator="equal">
      <formula>""</formula>
    </cfRule>
  </conditionalFormatting>
  <conditionalFormatting sqref="E561">
    <cfRule type="cellIs" dxfId="6695" priority="2685" operator="between">
      <formula>-0.1</formula>
      <formula>0.1</formula>
    </cfRule>
    <cfRule type="cellIs" dxfId="6694" priority="2686" operator="equal">
      <formula>""</formula>
    </cfRule>
  </conditionalFormatting>
  <conditionalFormatting sqref="E561">
    <cfRule type="cellIs" dxfId="6693" priority="2683" operator="between">
      <formula>-0.1</formula>
      <formula>0.1</formula>
    </cfRule>
    <cfRule type="cellIs" dxfId="6692" priority="2684" operator="equal">
      <formula>""</formula>
    </cfRule>
  </conditionalFormatting>
  <conditionalFormatting sqref="E561">
    <cfRule type="cellIs" dxfId="6691" priority="2681" operator="between">
      <formula>-0.1</formula>
      <formula>0.1</formula>
    </cfRule>
    <cfRule type="cellIs" dxfId="6690" priority="2682" operator="equal">
      <formula>""</formula>
    </cfRule>
  </conditionalFormatting>
  <conditionalFormatting sqref="E567:E568">
    <cfRule type="cellIs" dxfId="6689" priority="2639" operator="equal">
      <formula>""</formula>
    </cfRule>
    <cfRule type="cellIs" dxfId="6688" priority="2678" operator="between">
      <formula>-0.1</formula>
      <formula>0.1</formula>
    </cfRule>
    <cfRule type="cellIs" dxfId="6687" priority="2679" operator="equal">
      <formula>""</formula>
    </cfRule>
  </conditionalFormatting>
  <conditionalFormatting sqref="E567:E568">
    <cfRule type="cellIs" dxfId="6686" priority="2676" operator="between">
      <formula>-0.1</formula>
      <formula>0.1</formula>
    </cfRule>
    <cfRule type="cellIs" dxfId="6685" priority="2677" operator="equal">
      <formula>""</formula>
    </cfRule>
  </conditionalFormatting>
  <conditionalFormatting sqref="E567:E568">
    <cfRule type="cellIs" dxfId="6684" priority="2674" operator="between">
      <formula>-0.1</formula>
      <formula>0.1</formula>
    </cfRule>
    <cfRule type="cellIs" dxfId="6683" priority="2675" operator="equal">
      <formula>""</formula>
    </cfRule>
  </conditionalFormatting>
  <conditionalFormatting sqref="E567:E568">
    <cfRule type="cellIs" dxfId="6682" priority="2672" operator="between">
      <formula>-0.1</formula>
      <formula>0.1</formula>
    </cfRule>
    <cfRule type="cellIs" dxfId="6681" priority="2673" operator="equal">
      <formula>""</formula>
    </cfRule>
  </conditionalFormatting>
  <conditionalFormatting sqref="E567:E568">
    <cfRule type="cellIs" dxfId="6680" priority="2670" operator="between">
      <formula>-0.1</formula>
      <formula>0.1</formula>
    </cfRule>
    <cfRule type="cellIs" dxfId="6679" priority="2671" operator="equal">
      <formula>""</formula>
    </cfRule>
  </conditionalFormatting>
  <conditionalFormatting sqref="E567:E568">
    <cfRule type="cellIs" dxfId="6678" priority="2668" operator="between">
      <formula>-0.1</formula>
      <formula>0.1</formula>
    </cfRule>
    <cfRule type="cellIs" dxfId="6677" priority="2669" operator="equal">
      <formula>""</formula>
    </cfRule>
  </conditionalFormatting>
  <conditionalFormatting sqref="E567:E568">
    <cfRule type="cellIs" dxfId="6676" priority="2666" operator="between">
      <formula>-0.1</formula>
      <formula>0.1</formula>
    </cfRule>
    <cfRule type="cellIs" dxfId="6675" priority="2667" operator="equal">
      <formula>""</formula>
    </cfRule>
  </conditionalFormatting>
  <conditionalFormatting sqref="E567:E568">
    <cfRule type="cellIs" dxfId="6674" priority="2664" operator="between">
      <formula>-0.1</formula>
      <formula>0.1</formula>
    </cfRule>
    <cfRule type="cellIs" dxfId="6673" priority="2665" operator="equal">
      <formula>""</formula>
    </cfRule>
  </conditionalFormatting>
  <conditionalFormatting sqref="E567:E568">
    <cfRule type="cellIs" dxfId="6672" priority="2662" operator="between">
      <formula>-0.1</formula>
      <formula>0.1</formula>
    </cfRule>
    <cfRule type="cellIs" dxfId="6671" priority="2663" operator="equal">
      <formula>""</formula>
    </cfRule>
  </conditionalFormatting>
  <conditionalFormatting sqref="E567:E568">
    <cfRule type="cellIs" dxfId="6670" priority="2660" operator="between">
      <formula>-0.1</formula>
      <formula>0.1</formula>
    </cfRule>
    <cfRule type="cellIs" dxfId="6669" priority="2661" operator="equal">
      <formula>""</formula>
    </cfRule>
  </conditionalFormatting>
  <conditionalFormatting sqref="E567:E568">
    <cfRule type="cellIs" dxfId="6668" priority="2658" operator="between">
      <formula>-0.1</formula>
      <formula>0.1</formula>
    </cfRule>
    <cfRule type="cellIs" dxfId="6667" priority="2659" operator="equal">
      <formula>""</formula>
    </cfRule>
  </conditionalFormatting>
  <conditionalFormatting sqref="E567:E568">
    <cfRule type="cellIs" dxfId="6666" priority="2656" operator="between">
      <formula>-0.1</formula>
      <formula>0.1</formula>
    </cfRule>
    <cfRule type="cellIs" dxfId="6665" priority="2657" operator="equal">
      <formula>""</formula>
    </cfRule>
  </conditionalFormatting>
  <conditionalFormatting sqref="E567:E568">
    <cfRule type="cellIs" dxfId="6664" priority="2654" operator="between">
      <formula>-0.1</formula>
      <formula>0.1</formula>
    </cfRule>
    <cfRule type="cellIs" dxfId="6663" priority="2655" operator="equal">
      <formula>""</formula>
    </cfRule>
  </conditionalFormatting>
  <conditionalFormatting sqref="E567:E568">
    <cfRule type="cellIs" dxfId="6662" priority="2652" operator="between">
      <formula>-0.1</formula>
      <formula>0.1</formula>
    </cfRule>
    <cfRule type="cellIs" dxfId="6661" priority="2653" operator="equal">
      <formula>""</formula>
    </cfRule>
  </conditionalFormatting>
  <conditionalFormatting sqref="E567:E568">
    <cfRule type="cellIs" dxfId="6660" priority="2650" operator="between">
      <formula>-0.1</formula>
      <formula>0.1</formula>
    </cfRule>
    <cfRule type="cellIs" dxfId="6659" priority="2651" operator="equal">
      <formula>""</formula>
    </cfRule>
  </conditionalFormatting>
  <conditionalFormatting sqref="E567:E568">
    <cfRule type="cellIs" dxfId="6658" priority="2648" operator="between">
      <formula>-0.1</formula>
      <formula>0.1</formula>
    </cfRule>
    <cfRule type="cellIs" dxfId="6657" priority="2649" operator="equal">
      <formula>""</formula>
    </cfRule>
  </conditionalFormatting>
  <conditionalFormatting sqref="E567:E568">
    <cfRule type="cellIs" dxfId="6656" priority="2646" operator="between">
      <formula>-0.1</formula>
      <formula>0.1</formula>
    </cfRule>
    <cfRule type="cellIs" dxfId="6655" priority="2647" operator="equal">
      <formula>""</formula>
    </cfRule>
  </conditionalFormatting>
  <conditionalFormatting sqref="E567:E568">
    <cfRule type="cellIs" dxfId="6654" priority="2644" operator="between">
      <formula>-0.1</formula>
      <formula>0.1</formula>
    </cfRule>
    <cfRule type="cellIs" dxfId="6653" priority="2645" operator="equal">
      <formula>""</formula>
    </cfRule>
  </conditionalFormatting>
  <conditionalFormatting sqref="E567:E568">
    <cfRule type="cellIs" dxfId="6652" priority="2642" operator="between">
      <formula>-0.1</formula>
      <formula>0.1</formula>
    </cfRule>
    <cfRule type="cellIs" dxfId="6651" priority="2643" operator="equal">
      <formula>""</formula>
    </cfRule>
  </conditionalFormatting>
  <conditionalFormatting sqref="E567:E568">
    <cfRule type="cellIs" dxfId="6650" priority="2640" operator="between">
      <formula>-0.1</formula>
      <formula>0.1</formula>
    </cfRule>
    <cfRule type="cellIs" dxfId="6649" priority="2641" operator="equal">
      <formula>""</formula>
    </cfRule>
  </conditionalFormatting>
  <conditionalFormatting sqref="E379">
    <cfRule type="cellIs" dxfId="6648" priority="2637" operator="between">
      <formula>-0.1</formula>
      <formula>0.1</formula>
    </cfRule>
    <cfRule type="cellIs" dxfId="6647" priority="2638" operator="equal">
      <formula>""</formula>
    </cfRule>
  </conditionalFormatting>
  <conditionalFormatting sqref="E379">
    <cfRule type="cellIs" dxfId="6646" priority="2635" operator="between">
      <formula>-0.1</formula>
      <formula>0.1</formula>
    </cfRule>
    <cfRule type="cellIs" dxfId="6645" priority="2636" operator="equal">
      <formula>""</formula>
    </cfRule>
  </conditionalFormatting>
  <conditionalFormatting sqref="E380">
    <cfRule type="cellIs" dxfId="6644" priority="2633" operator="between">
      <formula>-0.1</formula>
      <formula>0.1</formula>
    </cfRule>
    <cfRule type="cellIs" dxfId="6643" priority="2634" operator="equal">
      <formula>""</formula>
    </cfRule>
  </conditionalFormatting>
  <conditionalFormatting sqref="E380">
    <cfRule type="cellIs" dxfId="6642" priority="2631" operator="between">
      <formula>-0.1</formula>
      <formula>0.1</formula>
    </cfRule>
    <cfRule type="cellIs" dxfId="6641" priority="2632" operator="equal">
      <formula>""</formula>
    </cfRule>
  </conditionalFormatting>
  <conditionalFormatting sqref="E343">
    <cfRule type="cellIs" dxfId="6640" priority="2000" operator="equal">
      <formula>""</formula>
    </cfRule>
    <cfRule type="cellIs" dxfId="6639" priority="2001" operator="notBetween">
      <formula>-0.5</formula>
      <formula>0.5</formula>
    </cfRule>
    <cfRule type="cellIs" dxfId="6638" priority="2002" operator="notBetween">
      <formula>-0.3333</formula>
      <formula>0.3333</formula>
    </cfRule>
    <cfRule type="cellIs" dxfId="6637" priority="2003" operator="notBetween">
      <formula>-0.1</formula>
      <formula>0.1</formula>
    </cfRule>
    <cfRule type="cellIs" dxfId="6636" priority="2004" operator="between">
      <formula>-0.1</formula>
      <formula>0.1</formula>
    </cfRule>
  </conditionalFormatting>
  <conditionalFormatting sqref="E400">
    <cfRule type="cellIs" dxfId="6635" priority="1920" operator="equal">
      <formula>""</formula>
    </cfRule>
    <cfRule type="cellIs" dxfId="6634" priority="1921" operator="notBetween">
      <formula>-0.5</formula>
      <formula>0.5</formula>
    </cfRule>
    <cfRule type="cellIs" dxfId="6633" priority="1922" operator="notBetween">
      <formula>-0.3333</formula>
      <formula>0.3333</formula>
    </cfRule>
    <cfRule type="cellIs" dxfId="6632" priority="1923" operator="notBetween">
      <formula>-0.1</formula>
      <formula>0.1</formula>
    </cfRule>
    <cfRule type="cellIs" dxfId="6631" priority="1924" operator="between">
      <formula>-0.1</formula>
      <formula>0.1</formula>
    </cfRule>
  </conditionalFormatting>
  <conditionalFormatting sqref="E438">
    <cfRule type="cellIs" dxfId="6630" priority="2374" operator="greaterThan">
      <formula>""""""</formula>
    </cfRule>
  </conditionalFormatting>
  <conditionalFormatting sqref="E440">
    <cfRule type="cellIs" dxfId="6629" priority="2369" operator="equal">
      <formula>""</formula>
    </cfRule>
    <cfRule type="cellIs" dxfId="6628" priority="2370" operator="notBetween">
      <formula>-0.5</formula>
      <formula>0.5</formula>
    </cfRule>
    <cfRule type="cellIs" dxfId="6627" priority="2371" operator="notBetween">
      <formula>-0.3333</formula>
      <formula>0.3333</formula>
    </cfRule>
    <cfRule type="cellIs" dxfId="6626" priority="2372" operator="notBetween">
      <formula>-0.1</formula>
      <formula>0.1</formula>
    </cfRule>
    <cfRule type="cellIs" dxfId="6625" priority="2373" operator="between">
      <formula>-0.1</formula>
      <formula>0.1</formula>
    </cfRule>
  </conditionalFormatting>
  <conditionalFormatting sqref="E440">
    <cfRule type="cellIs" dxfId="6624" priority="2367" operator="between">
      <formula>-0.1</formula>
      <formula>0.1</formula>
    </cfRule>
    <cfRule type="cellIs" dxfId="6623" priority="2368" operator="equal">
      <formula>""</formula>
    </cfRule>
  </conditionalFormatting>
  <conditionalFormatting sqref="E440">
    <cfRule type="cellIs" dxfId="6622" priority="2365" operator="between">
      <formula>-0.1</formula>
      <formula>0.1</formula>
    </cfRule>
    <cfRule type="cellIs" dxfId="6621" priority="2366" operator="equal">
      <formula>""</formula>
    </cfRule>
  </conditionalFormatting>
  <conditionalFormatting sqref="E440">
    <cfRule type="cellIs" dxfId="6620" priority="2363" operator="between">
      <formula>-0.1</formula>
      <formula>0.1</formula>
    </cfRule>
    <cfRule type="cellIs" dxfId="6619" priority="2364" operator="equal">
      <formula>""</formula>
    </cfRule>
  </conditionalFormatting>
  <conditionalFormatting sqref="E440">
    <cfRule type="cellIs" dxfId="6618" priority="2361" operator="between">
      <formula>-0.1</formula>
      <formula>0.1</formula>
    </cfRule>
    <cfRule type="cellIs" dxfId="6617" priority="2362" operator="equal">
      <formula>""</formula>
    </cfRule>
  </conditionalFormatting>
  <conditionalFormatting sqref="E445:E447">
    <cfRule type="cellIs" dxfId="6616" priority="2356" operator="equal">
      <formula>""</formula>
    </cfRule>
    <cfRule type="cellIs" dxfId="6615" priority="2357" operator="notBetween">
      <formula>-0.5</formula>
      <formula>0.5</formula>
    </cfRule>
    <cfRule type="cellIs" dxfId="6614" priority="2358" operator="notBetween">
      <formula>-0.3333</formula>
      <formula>0.3333</formula>
    </cfRule>
    <cfRule type="cellIs" dxfId="6613" priority="2359" operator="notBetween">
      <formula>-0.1</formula>
      <formula>0.1</formula>
    </cfRule>
    <cfRule type="cellIs" dxfId="6612" priority="2360" operator="between">
      <formula>-0.1</formula>
      <formula>0.1</formula>
    </cfRule>
  </conditionalFormatting>
  <conditionalFormatting sqref="E445:E447">
    <cfRule type="cellIs" dxfId="6611" priority="2354" operator="between">
      <formula>-0.1</formula>
      <formula>0.1</formula>
    </cfRule>
    <cfRule type="cellIs" dxfId="6610" priority="2355" operator="equal">
      <formula>""</formula>
    </cfRule>
  </conditionalFormatting>
  <conditionalFormatting sqref="E445:E447">
    <cfRule type="cellIs" dxfId="6609" priority="2352" operator="between">
      <formula>-0.1</formula>
      <formula>0.1</formula>
    </cfRule>
    <cfRule type="cellIs" dxfId="6608" priority="2353" operator="equal">
      <formula>""</formula>
    </cfRule>
  </conditionalFormatting>
  <conditionalFormatting sqref="E445:E447">
    <cfRule type="cellIs" dxfId="6607" priority="2350" operator="between">
      <formula>-0.1</formula>
      <formula>0.1</formula>
    </cfRule>
    <cfRule type="cellIs" dxfId="6606" priority="2351" operator="equal">
      <formula>""</formula>
    </cfRule>
  </conditionalFormatting>
  <conditionalFormatting sqref="E445:E447">
    <cfRule type="cellIs" dxfId="6605" priority="2348" operator="between">
      <formula>-0.1</formula>
      <formula>0.1</formula>
    </cfRule>
    <cfRule type="cellIs" dxfId="6604" priority="2349" operator="equal">
      <formula>""</formula>
    </cfRule>
  </conditionalFormatting>
  <conditionalFormatting sqref="E469:E472">
    <cfRule type="cellIs" dxfId="6603" priority="2343" operator="equal">
      <formula>""</formula>
    </cfRule>
    <cfRule type="cellIs" dxfId="6602" priority="2344" operator="notBetween">
      <formula>-0.5</formula>
      <formula>0.5</formula>
    </cfRule>
    <cfRule type="cellIs" dxfId="6601" priority="2345" operator="notBetween">
      <formula>-0.3333</formula>
      <formula>0.3333</formula>
    </cfRule>
    <cfRule type="cellIs" dxfId="6600" priority="2346" operator="notBetween">
      <formula>-0.1</formula>
      <formula>0.1</formula>
    </cfRule>
    <cfRule type="cellIs" dxfId="6599" priority="2347" operator="between">
      <formula>-0.1</formula>
      <formula>0.1</formula>
    </cfRule>
  </conditionalFormatting>
  <conditionalFormatting sqref="E469:E472">
    <cfRule type="cellIs" dxfId="6598" priority="2341" operator="between">
      <formula>-0.1</formula>
      <formula>0.1</formula>
    </cfRule>
    <cfRule type="cellIs" dxfId="6597" priority="2342" operator="equal">
      <formula>""</formula>
    </cfRule>
  </conditionalFormatting>
  <conditionalFormatting sqref="E469:E472">
    <cfRule type="cellIs" dxfId="6596" priority="2339" operator="between">
      <formula>-0.1</formula>
      <formula>0.1</formula>
    </cfRule>
    <cfRule type="cellIs" dxfId="6595" priority="2340" operator="equal">
      <formula>""</formula>
    </cfRule>
  </conditionalFormatting>
  <conditionalFormatting sqref="E469:E472">
    <cfRule type="cellIs" dxfId="6594" priority="2337" operator="between">
      <formula>-0.1</formula>
      <formula>0.1</formula>
    </cfRule>
    <cfRule type="cellIs" dxfId="6593" priority="2338" operator="equal">
      <formula>""</formula>
    </cfRule>
  </conditionalFormatting>
  <conditionalFormatting sqref="E469:E472">
    <cfRule type="cellIs" dxfId="6592" priority="2335" operator="between">
      <formula>-0.1</formula>
      <formula>0.1</formula>
    </cfRule>
    <cfRule type="cellIs" dxfId="6591" priority="2336" operator="equal">
      <formula>""</formula>
    </cfRule>
  </conditionalFormatting>
  <conditionalFormatting sqref="E468">
    <cfRule type="cellIs" dxfId="6590" priority="2334" operator="greaterThan">
      <formula>""""""</formula>
    </cfRule>
  </conditionalFormatting>
  <conditionalFormatting sqref="E464">
    <cfRule type="cellIs" dxfId="6589" priority="2333" operator="greaterThan">
      <formula>""""""</formula>
    </cfRule>
  </conditionalFormatting>
  <conditionalFormatting sqref="E460">
    <cfRule type="cellIs" dxfId="6588" priority="2332" operator="greaterThan">
      <formula>""""""</formula>
    </cfRule>
  </conditionalFormatting>
  <conditionalFormatting sqref="E441">
    <cfRule type="cellIs" dxfId="6587" priority="2331" operator="greaterThan">
      <formula>""""""</formula>
    </cfRule>
  </conditionalFormatting>
  <conditionalFormatting sqref="E480">
    <cfRule type="cellIs" dxfId="6586" priority="2324" operator="between">
      <formula>-0.1</formula>
      <formula>0.1</formula>
    </cfRule>
    <cfRule type="cellIs" dxfId="6585" priority="2325" operator="equal">
      <formula>""</formula>
    </cfRule>
  </conditionalFormatting>
  <conditionalFormatting sqref="E480">
    <cfRule type="cellIs" dxfId="6584" priority="2322" operator="between">
      <formula>-0.1</formula>
      <formula>0.1</formula>
    </cfRule>
    <cfRule type="cellIs" dxfId="6583" priority="2323" operator="equal">
      <formula>""</formula>
    </cfRule>
  </conditionalFormatting>
  <conditionalFormatting sqref="E480">
    <cfRule type="cellIs" dxfId="6582" priority="2320" operator="between">
      <formula>-0.1</formula>
      <formula>0.1</formula>
    </cfRule>
    <cfRule type="cellIs" dxfId="6581" priority="2321" operator="equal">
      <formula>""</formula>
    </cfRule>
  </conditionalFormatting>
  <conditionalFormatting sqref="E480">
    <cfRule type="cellIs" dxfId="6580" priority="2318" operator="between">
      <formula>-0.1</formula>
      <formula>0.1</formula>
    </cfRule>
    <cfRule type="cellIs" dxfId="6579" priority="2319" operator="equal">
      <formula>""</formula>
    </cfRule>
  </conditionalFormatting>
  <conditionalFormatting sqref="E388">
    <cfRule type="cellIs" dxfId="6578" priority="2313" operator="greaterThan">
      <formula>""""""</formula>
    </cfRule>
  </conditionalFormatting>
  <conditionalFormatting sqref="E378">
    <cfRule type="cellIs" dxfId="6577" priority="2312" operator="greaterThan">
      <formula>""""""</formula>
    </cfRule>
  </conditionalFormatting>
  <conditionalFormatting sqref="E81">
    <cfRule type="cellIs" dxfId="6576" priority="2285" operator="equal">
      <formula>""</formula>
    </cfRule>
    <cfRule type="cellIs" dxfId="6575" priority="2286" operator="notBetween">
      <formula>-0.5</formula>
      <formula>0.5</formula>
    </cfRule>
    <cfRule type="cellIs" dxfId="6574" priority="2287" operator="notBetween">
      <formula>-0.3333</formula>
      <formula>0.3333</formula>
    </cfRule>
    <cfRule type="cellIs" dxfId="6573" priority="2288" operator="notBetween">
      <formula>-0.1</formula>
      <formula>0.1</formula>
    </cfRule>
    <cfRule type="cellIs" dxfId="6572" priority="2289" operator="between">
      <formula>-0.1</formula>
      <formula>0.1</formula>
    </cfRule>
  </conditionalFormatting>
  <conditionalFormatting sqref="E96">
    <cfRule type="cellIs" dxfId="6571" priority="2265" operator="equal">
      <formula>""</formula>
    </cfRule>
    <cfRule type="cellIs" dxfId="6570" priority="2266" operator="notBetween">
      <formula>-0.5</formula>
      <formula>0.5</formula>
    </cfRule>
    <cfRule type="cellIs" dxfId="6569" priority="2267" operator="notBetween">
      <formula>-0.3333</formula>
      <formula>0.3333</formula>
    </cfRule>
    <cfRule type="cellIs" dxfId="6568" priority="2268" operator="notBetween">
      <formula>-0.1</formula>
      <formula>0.1</formula>
    </cfRule>
    <cfRule type="cellIs" dxfId="6567" priority="2269" operator="between">
      <formula>-0.1</formula>
      <formula>0.1</formula>
    </cfRule>
  </conditionalFormatting>
  <conditionalFormatting sqref="E133:E134">
    <cfRule type="cellIs" dxfId="6566" priority="2257" operator="between">
      <formula>-0.1</formula>
      <formula>0.1</formula>
    </cfRule>
    <cfRule type="cellIs" dxfId="6565" priority="2258" operator="equal">
      <formula>""</formula>
    </cfRule>
    <cfRule type="cellIs" dxfId="6564" priority="2259" operator="equal">
      <formula>""</formula>
    </cfRule>
    <cfRule type="cellIs" dxfId="6563" priority="2260" operator="notBetween">
      <formula>-0.5</formula>
      <formula>0.5</formula>
    </cfRule>
    <cfRule type="cellIs" dxfId="6562" priority="2261" operator="notBetween">
      <formula>-0.3333</formula>
      <formula>0.3333</formula>
    </cfRule>
    <cfRule type="cellIs" dxfId="6561" priority="2262" operator="notBetween">
      <formula>-0.1</formula>
      <formula>0.1</formula>
    </cfRule>
    <cfRule type="cellIs" dxfId="6560" priority="2263" operator="between">
      <formula>-0.1</formula>
      <formula>0.1</formula>
    </cfRule>
  </conditionalFormatting>
  <conditionalFormatting sqref="E5">
    <cfRule type="cellIs" dxfId="6559" priority="2225" operator="equal">
      <formula>""</formula>
    </cfRule>
    <cfRule type="cellIs" dxfId="6558" priority="2226" operator="notBetween">
      <formula>-0.5</formula>
      <formula>0.5</formula>
    </cfRule>
    <cfRule type="cellIs" dxfId="6557" priority="2227" operator="notBetween">
      <formula>-0.3333</formula>
      <formula>0.3333</formula>
    </cfRule>
    <cfRule type="cellIs" dxfId="6556" priority="2228" operator="notBetween">
      <formula>-0.1</formula>
      <formula>0.1</formula>
    </cfRule>
    <cfRule type="cellIs" dxfId="6555" priority="2229" operator="between">
      <formula>-0.1</formula>
      <formula>0.1</formula>
    </cfRule>
  </conditionalFormatting>
  <conditionalFormatting sqref="E5">
    <cfRule type="cellIs" dxfId="6554" priority="2224" operator="equal">
      <formula>""</formula>
    </cfRule>
  </conditionalFormatting>
  <conditionalFormatting sqref="E5">
    <cfRule type="cellIs" dxfId="6553" priority="2223" operator="between">
      <formula>-0.1</formula>
      <formula>0.1</formula>
    </cfRule>
  </conditionalFormatting>
  <conditionalFormatting sqref="E83:E84">
    <cfRule type="cellIs" dxfId="6552" priority="2126" operator="between">
      <formula>-0.1</formula>
      <formula>0.1</formula>
    </cfRule>
    <cfRule type="cellIs" dxfId="6551" priority="2127" operator="equal">
      <formula>""</formula>
    </cfRule>
    <cfRule type="cellIs" dxfId="6550" priority="2128" operator="equal">
      <formula>""</formula>
    </cfRule>
    <cfRule type="cellIs" dxfId="6549" priority="2129" operator="notBetween">
      <formula>-0.5</formula>
      <formula>0.5</formula>
    </cfRule>
    <cfRule type="cellIs" dxfId="6548" priority="2130" operator="notBetween">
      <formula>-0.3333</formula>
      <formula>0.3333</formula>
    </cfRule>
    <cfRule type="cellIs" dxfId="6547" priority="2131" operator="notBetween">
      <formula>-0.1</formula>
      <formula>0.1</formula>
    </cfRule>
    <cfRule type="cellIs" dxfId="6546" priority="2132" operator="between">
      <formula>-0.1</formula>
      <formula>0.1</formula>
    </cfRule>
  </conditionalFormatting>
  <conditionalFormatting sqref="E91">
    <cfRule type="cellIs" dxfId="6545" priority="2119" operator="between">
      <formula>-0.1</formula>
      <formula>0.1</formula>
    </cfRule>
    <cfRule type="cellIs" dxfId="6544" priority="2120" operator="equal">
      <formula>""</formula>
    </cfRule>
    <cfRule type="cellIs" dxfId="6543" priority="2121" operator="equal">
      <formula>""</formula>
    </cfRule>
    <cfRule type="cellIs" dxfId="6542" priority="2122" operator="notBetween">
      <formula>-0.5</formula>
      <formula>0.5</formula>
    </cfRule>
    <cfRule type="cellIs" dxfId="6541" priority="2123" operator="notBetween">
      <formula>-0.3333</formula>
      <formula>0.3333</formula>
    </cfRule>
    <cfRule type="cellIs" dxfId="6540" priority="2124" operator="notBetween">
      <formula>-0.1</formula>
      <formula>0.1</formula>
    </cfRule>
    <cfRule type="cellIs" dxfId="6539" priority="2125" operator="between">
      <formula>-0.1</formula>
      <formula>0.1</formula>
    </cfRule>
  </conditionalFormatting>
  <conditionalFormatting sqref="E107:E110">
    <cfRule type="cellIs" dxfId="6538" priority="2112" operator="between">
      <formula>-0.1</formula>
      <formula>0.1</formula>
    </cfRule>
    <cfRule type="cellIs" dxfId="6537" priority="2113" operator="equal">
      <formula>""</formula>
    </cfRule>
    <cfRule type="cellIs" dxfId="6536" priority="2114" operator="equal">
      <formula>""</formula>
    </cfRule>
    <cfRule type="cellIs" dxfId="6535" priority="2115" operator="notBetween">
      <formula>-0.5</formula>
      <formula>0.5</formula>
    </cfRule>
    <cfRule type="cellIs" dxfId="6534" priority="2116" operator="notBetween">
      <formula>-0.3333</formula>
      <formula>0.3333</formula>
    </cfRule>
    <cfRule type="cellIs" dxfId="6533" priority="2117" operator="notBetween">
      <formula>-0.1</formula>
      <formula>0.1</formula>
    </cfRule>
    <cfRule type="cellIs" dxfId="6532" priority="2118" operator="between">
      <formula>-0.1</formula>
      <formula>0.1</formula>
    </cfRule>
  </conditionalFormatting>
  <conditionalFormatting sqref="E120:E121">
    <cfRule type="cellIs" dxfId="6531" priority="2104" operator="between">
      <formula>-0.1</formula>
      <formula>0.1</formula>
    </cfRule>
    <cfRule type="cellIs" dxfId="6530" priority="2105" operator="equal">
      <formula>""</formula>
    </cfRule>
    <cfRule type="cellIs" dxfId="6529" priority="2106" operator="equal">
      <formula>""</formula>
    </cfRule>
    <cfRule type="cellIs" dxfId="6528" priority="2107" operator="notBetween">
      <formula>-0.5</formula>
      <formula>0.5</formula>
    </cfRule>
    <cfRule type="cellIs" dxfId="6527" priority="2108" operator="notBetween">
      <formula>-0.3333</formula>
      <formula>0.3333</formula>
    </cfRule>
    <cfRule type="cellIs" dxfId="6526" priority="2109" operator="notBetween">
      <formula>-0.1</formula>
      <formula>0.1</formula>
    </cfRule>
    <cfRule type="cellIs" dxfId="6525" priority="2110" operator="between">
      <formula>-0.1</formula>
      <formula>0.1</formula>
    </cfRule>
  </conditionalFormatting>
  <conditionalFormatting sqref="E86">
    <cfRule type="cellIs" dxfId="6524" priority="2087" operator="equal">
      <formula>""</formula>
    </cfRule>
    <cfRule type="cellIs" dxfId="6523" priority="2088" operator="notBetween">
      <formula>-0.5</formula>
      <formula>0.5</formula>
    </cfRule>
    <cfRule type="cellIs" dxfId="6522" priority="2089" operator="notBetween">
      <formula>-0.3333</formula>
      <formula>0.3333</formula>
    </cfRule>
    <cfRule type="cellIs" dxfId="6521" priority="2090" operator="notBetween">
      <formula>-0.1</formula>
      <formula>0.1</formula>
    </cfRule>
    <cfRule type="cellIs" dxfId="6520" priority="2091" operator="between">
      <formula>-0.1</formula>
      <formula>0.1</formula>
    </cfRule>
  </conditionalFormatting>
  <conditionalFormatting sqref="E86">
    <cfRule type="cellIs" dxfId="6519" priority="2086" operator="equal">
      <formula>""</formula>
    </cfRule>
  </conditionalFormatting>
  <conditionalFormatting sqref="E86">
    <cfRule type="cellIs" dxfId="6518" priority="2085" operator="equal">
      <formula>""</formula>
    </cfRule>
  </conditionalFormatting>
  <conditionalFormatting sqref="E86">
    <cfRule type="cellIs" dxfId="6517" priority="2084" operator="equal">
      <formula>""</formula>
    </cfRule>
  </conditionalFormatting>
  <conditionalFormatting sqref="E86">
    <cfRule type="cellIs" dxfId="6516" priority="2083" operator="equal">
      <formula>""</formula>
    </cfRule>
  </conditionalFormatting>
  <conditionalFormatting sqref="E86">
    <cfRule type="cellIs" dxfId="6515" priority="2082" operator="between">
      <formula>-0.1</formula>
      <formula>0.1</formula>
    </cfRule>
  </conditionalFormatting>
  <conditionalFormatting sqref="E94">
    <cfRule type="cellIs" dxfId="6514" priority="2077" operator="equal">
      <formula>""</formula>
    </cfRule>
    <cfRule type="cellIs" dxfId="6513" priority="2078" operator="notBetween">
      <formula>-0.5</formula>
      <formula>0.5</formula>
    </cfRule>
    <cfRule type="cellIs" dxfId="6512" priority="2079" operator="notBetween">
      <formula>-0.3333</formula>
      <formula>0.3333</formula>
    </cfRule>
    <cfRule type="cellIs" dxfId="6511" priority="2080" operator="notBetween">
      <formula>-0.1</formula>
      <formula>0.1</formula>
    </cfRule>
    <cfRule type="cellIs" dxfId="6510" priority="2081" operator="between">
      <formula>-0.1</formula>
      <formula>0.1</formula>
    </cfRule>
  </conditionalFormatting>
  <conditionalFormatting sqref="E94">
    <cfRule type="cellIs" dxfId="6509" priority="2076" operator="equal">
      <formula>""</formula>
    </cfRule>
  </conditionalFormatting>
  <conditionalFormatting sqref="E94">
    <cfRule type="cellIs" dxfId="6508" priority="2075" operator="equal">
      <formula>""</formula>
    </cfRule>
  </conditionalFormatting>
  <conditionalFormatting sqref="E94">
    <cfRule type="cellIs" dxfId="6507" priority="2074" operator="equal">
      <formula>""</formula>
    </cfRule>
  </conditionalFormatting>
  <conditionalFormatting sqref="E94">
    <cfRule type="cellIs" dxfId="6506" priority="2073" operator="equal">
      <formula>""</formula>
    </cfRule>
  </conditionalFormatting>
  <conditionalFormatting sqref="E94">
    <cfRule type="cellIs" dxfId="6505" priority="2072" operator="between">
      <formula>-0.1</formula>
      <formula>0.1</formula>
    </cfRule>
  </conditionalFormatting>
  <conditionalFormatting sqref="E118">
    <cfRule type="cellIs" dxfId="6504" priority="2067" operator="equal">
      <formula>""</formula>
    </cfRule>
    <cfRule type="cellIs" dxfId="6503" priority="2068" operator="notBetween">
      <formula>-0.5</formula>
      <formula>0.5</formula>
    </cfRule>
    <cfRule type="cellIs" dxfId="6502" priority="2069" operator="notBetween">
      <formula>-0.3333</formula>
      <formula>0.3333</formula>
    </cfRule>
    <cfRule type="cellIs" dxfId="6501" priority="2070" operator="notBetween">
      <formula>-0.1</formula>
      <formula>0.1</formula>
    </cfRule>
    <cfRule type="cellIs" dxfId="6500" priority="2071" operator="between">
      <formula>-0.1</formula>
      <formula>0.1</formula>
    </cfRule>
  </conditionalFormatting>
  <conditionalFormatting sqref="E118">
    <cfRule type="cellIs" dxfId="6499" priority="2066" operator="equal">
      <formula>""</formula>
    </cfRule>
  </conditionalFormatting>
  <conditionalFormatting sqref="E118">
    <cfRule type="cellIs" dxfId="6498" priority="2065" operator="equal">
      <formula>""</formula>
    </cfRule>
  </conditionalFormatting>
  <conditionalFormatting sqref="E118">
    <cfRule type="cellIs" dxfId="6497" priority="2064" operator="equal">
      <formula>""</formula>
    </cfRule>
  </conditionalFormatting>
  <conditionalFormatting sqref="E118">
    <cfRule type="cellIs" dxfId="6496" priority="2063" operator="equal">
      <formula>""</formula>
    </cfRule>
  </conditionalFormatting>
  <conditionalFormatting sqref="E118">
    <cfRule type="cellIs" dxfId="6495" priority="2062" operator="between">
      <formula>-0.1</formula>
      <formula>0.1</formula>
    </cfRule>
  </conditionalFormatting>
  <conditionalFormatting sqref="E131">
    <cfRule type="cellIs" dxfId="6494" priority="2057" operator="equal">
      <formula>""</formula>
    </cfRule>
    <cfRule type="cellIs" dxfId="6493" priority="2058" operator="notBetween">
      <formula>-0.5</formula>
      <formula>0.5</formula>
    </cfRule>
    <cfRule type="cellIs" dxfId="6492" priority="2059" operator="notBetween">
      <formula>-0.3333</formula>
      <formula>0.3333</formula>
    </cfRule>
    <cfRule type="cellIs" dxfId="6491" priority="2060" operator="notBetween">
      <formula>-0.1</formula>
      <formula>0.1</formula>
    </cfRule>
    <cfRule type="cellIs" dxfId="6490" priority="2061" operator="between">
      <formula>-0.1</formula>
      <formula>0.1</formula>
    </cfRule>
  </conditionalFormatting>
  <conditionalFormatting sqref="E131">
    <cfRule type="cellIs" dxfId="6489" priority="2056" operator="equal">
      <formula>""</formula>
    </cfRule>
  </conditionalFormatting>
  <conditionalFormatting sqref="E131">
    <cfRule type="cellIs" dxfId="6488" priority="2055" operator="equal">
      <formula>""</formula>
    </cfRule>
  </conditionalFormatting>
  <conditionalFormatting sqref="E131">
    <cfRule type="cellIs" dxfId="6487" priority="2054" operator="equal">
      <formula>""</formula>
    </cfRule>
  </conditionalFormatting>
  <conditionalFormatting sqref="E131">
    <cfRule type="cellIs" dxfId="6486" priority="2053" operator="equal">
      <formula>""</formula>
    </cfRule>
  </conditionalFormatting>
  <conditionalFormatting sqref="E131">
    <cfRule type="cellIs" dxfId="6485" priority="2052" operator="between">
      <formula>-0.1</formula>
      <formula>0.1</formula>
    </cfRule>
  </conditionalFormatting>
  <conditionalFormatting sqref="E129">
    <cfRule type="cellIs" dxfId="6484" priority="2047" operator="equal">
      <formula>""</formula>
    </cfRule>
    <cfRule type="cellIs" dxfId="6483" priority="2048" operator="notBetween">
      <formula>-0.5</formula>
      <formula>0.5</formula>
    </cfRule>
    <cfRule type="cellIs" dxfId="6482" priority="2049" operator="notBetween">
      <formula>-0.3333</formula>
      <formula>0.3333</formula>
    </cfRule>
    <cfRule type="cellIs" dxfId="6481" priority="2050" operator="notBetween">
      <formula>-0.1</formula>
      <formula>0.1</formula>
    </cfRule>
    <cfRule type="cellIs" dxfId="6480" priority="2051" operator="between">
      <formula>-0.1</formula>
      <formula>0.1</formula>
    </cfRule>
  </conditionalFormatting>
  <conditionalFormatting sqref="E129">
    <cfRule type="cellIs" dxfId="6479" priority="2046" operator="equal">
      <formula>""</formula>
    </cfRule>
  </conditionalFormatting>
  <conditionalFormatting sqref="E129">
    <cfRule type="cellIs" dxfId="6478" priority="2045" operator="equal">
      <formula>""</formula>
    </cfRule>
  </conditionalFormatting>
  <conditionalFormatting sqref="E129">
    <cfRule type="cellIs" dxfId="6477" priority="2044" operator="equal">
      <formula>""</formula>
    </cfRule>
  </conditionalFormatting>
  <conditionalFormatting sqref="E129">
    <cfRule type="cellIs" dxfId="6476" priority="2043" operator="equal">
      <formula>""</formula>
    </cfRule>
  </conditionalFormatting>
  <conditionalFormatting sqref="E129">
    <cfRule type="cellIs" dxfId="6475" priority="2042" operator="between">
      <formula>-0.1</formula>
      <formula>0.1</formula>
    </cfRule>
  </conditionalFormatting>
  <conditionalFormatting sqref="E175">
    <cfRule type="cellIs" dxfId="6474" priority="2037" operator="equal">
      <formula>""</formula>
    </cfRule>
    <cfRule type="cellIs" dxfId="6473" priority="2038" operator="notBetween">
      <formula>-0.5</formula>
      <formula>0.5</formula>
    </cfRule>
    <cfRule type="cellIs" dxfId="6472" priority="2039" operator="notBetween">
      <formula>-0.3333</formula>
      <formula>0.3333</formula>
    </cfRule>
    <cfRule type="cellIs" dxfId="6471" priority="2040" operator="notBetween">
      <formula>-0.1</formula>
      <formula>0.1</formula>
    </cfRule>
    <cfRule type="cellIs" dxfId="6470" priority="2041" operator="between">
      <formula>-0.1</formula>
      <formula>0.1</formula>
    </cfRule>
  </conditionalFormatting>
  <conditionalFormatting sqref="E175">
    <cfRule type="cellIs" dxfId="6469" priority="2036" operator="equal">
      <formula>""</formula>
    </cfRule>
  </conditionalFormatting>
  <conditionalFormatting sqref="E175">
    <cfRule type="cellIs" dxfId="6468" priority="2035" operator="equal">
      <formula>""</formula>
    </cfRule>
  </conditionalFormatting>
  <conditionalFormatting sqref="E175">
    <cfRule type="cellIs" dxfId="6467" priority="2034" operator="equal">
      <formula>""</formula>
    </cfRule>
  </conditionalFormatting>
  <conditionalFormatting sqref="E175">
    <cfRule type="cellIs" dxfId="6466" priority="2033" operator="equal">
      <formula>""</formula>
    </cfRule>
  </conditionalFormatting>
  <conditionalFormatting sqref="E175">
    <cfRule type="cellIs" dxfId="6465" priority="2032" operator="between">
      <formula>-0.1</formula>
      <formula>0.1</formula>
    </cfRule>
  </conditionalFormatting>
  <conditionalFormatting sqref="E179">
    <cfRule type="cellIs" dxfId="6464" priority="2027" operator="equal">
      <formula>""</formula>
    </cfRule>
    <cfRule type="cellIs" dxfId="6463" priority="2028" operator="notBetween">
      <formula>-0.5</formula>
      <formula>0.5</formula>
    </cfRule>
    <cfRule type="cellIs" dxfId="6462" priority="2029" operator="notBetween">
      <formula>-0.3333</formula>
      <formula>0.3333</formula>
    </cfRule>
    <cfRule type="cellIs" dxfId="6461" priority="2030" operator="notBetween">
      <formula>-0.1</formula>
      <formula>0.1</formula>
    </cfRule>
    <cfRule type="cellIs" dxfId="6460" priority="2031" operator="between">
      <formula>-0.1</formula>
      <formula>0.1</formula>
    </cfRule>
  </conditionalFormatting>
  <conditionalFormatting sqref="E179">
    <cfRule type="cellIs" dxfId="6459" priority="2026" operator="equal">
      <formula>""</formula>
    </cfRule>
  </conditionalFormatting>
  <conditionalFormatting sqref="E179">
    <cfRule type="cellIs" dxfId="6458" priority="2025" operator="equal">
      <formula>""</formula>
    </cfRule>
  </conditionalFormatting>
  <conditionalFormatting sqref="E179">
    <cfRule type="cellIs" dxfId="6457" priority="2024" operator="equal">
      <formula>""</formula>
    </cfRule>
  </conditionalFormatting>
  <conditionalFormatting sqref="E179">
    <cfRule type="cellIs" dxfId="6456" priority="2023" operator="equal">
      <formula>""</formula>
    </cfRule>
  </conditionalFormatting>
  <conditionalFormatting sqref="E179">
    <cfRule type="cellIs" dxfId="6455" priority="2022" operator="between">
      <formula>-0.1</formula>
      <formula>0.1</formula>
    </cfRule>
  </conditionalFormatting>
  <conditionalFormatting sqref="E340">
    <cfRule type="cellIs" dxfId="6454" priority="2016" operator="equal">
      <formula>""</formula>
    </cfRule>
    <cfRule type="cellIs" dxfId="6453" priority="2017" operator="notBetween">
      <formula>-0.5</formula>
      <formula>0.5</formula>
    </cfRule>
    <cfRule type="cellIs" dxfId="6452" priority="2018" operator="notBetween">
      <formula>-0.3333</formula>
      <formula>0.3333</formula>
    </cfRule>
    <cfRule type="cellIs" dxfId="6451" priority="2019" operator="notBetween">
      <formula>-0.1</formula>
      <formula>0.1</formula>
    </cfRule>
    <cfRule type="cellIs" dxfId="6450" priority="2020" operator="between">
      <formula>-0.1</formula>
      <formula>0.1</formula>
    </cfRule>
  </conditionalFormatting>
  <conditionalFormatting sqref="E340">
    <cfRule type="cellIs" dxfId="6449" priority="2015" operator="equal">
      <formula>""</formula>
    </cfRule>
  </conditionalFormatting>
  <conditionalFormatting sqref="E340">
    <cfRule type="cellIs" dxfId="6448" priority="2014" operator="equal">
      <formula>""</formula>
    </cfRule>
  </conditionalFormatting>
  <conditionalFormatting sqref="E340">
    <cfRule type="cellIs" dxfId="6447" priority="2013" operator="equal">
      <formula>""</formula>
    </cfRule>
  </conditionalFormatting>
  <conditionalFormatting sqref="E340">
    <cfRule type="cellIs" dxfId="6446" priority="2012" operator="equal">
      <formula>""</formula>
    </cfRule>
  </conditionalFormatting>
  <conditionalFormatting sqref="E340">
    <cfRule type="cellIs" dxfId="6445" priority="2011" operator="between">
      <formula>-0.1</formula>
      <formula>0.1</formula>
    </cfRule>
  </conditionalFormatting>
  <conditionalFormatting sqref="E343">
    <cfRule type="cellIs" dxfId="6444" priority="1999" operator="equal">
      <formula>""</formula>
    </cfRule>
  </conditionalFormatting>
  <conditionalFormatting sqref="E343">
    <cfRule type="cellIs" dxfId="6443" priority="1998" operator="equal">
      <formula>""</formula>
    </cfRule>
  </conditionalFormatting>
  <conditionalFormatting sqref="E343">
    <cfRule type="cellIs" dxfId="6442" priority="1997" operator="equal">
      <formula>""</formula>
    </cfRule>
  </conditionalFormatting>
  <conditionalFormatting sqref="E343">
    <cfRule type="cellIs" dxfId="6441" priority="1996" operator="equal">
      <formula>""</formula>
    </cfRule>
  </conditionalFormatting>
  <conditionalFormatting sqref="E343">
    <cfRule type="cellIs" dxfId="6440" priority="1995" operator="between">
      <formula>-0.1</formula>
      <formula>0.1</formula>
    </cfRule>
  </conditionalFormatting>
  <conditionalFormatting sqref="E355">
    <cfRule type="cellIs" dxfId="6439" priority="1984" operator="equal">
      <formula>""</formula>
    </cfRule>
    <cfRule type="cellIs" dxfId="6438" priority="1985" operator="notBetween">
      <formula>-0.5</formula>
      <formula>0.5</formula>
    </cfRule>
    <cfRule type="cellIs" dxfId="6437" priority="1986" operator="notBetween">
      <formula>-0.3333</formula>
      <formula>0.3333</formula>
    </cfRule>
    <cfRule type="cellIs" dxfId="6436" priority="1987" operator="notBetween">
      <formula>-0.1</formula>
      <formula>0.1</formula>
    </cfRule>
    <cfRule type="cellIs" dxfId="6435" priority="1988" operator="between">
      <formula>-0.1</formula>
      <formula>0.1</formula>
    </cfRule>
  </conditionalFormatting>
  <conditionalFormatting sqref="E355">
    <cfRule type="cellIs" dxfId="6434" priority="1983" operator="equal">
      <formula>""</formula>
    </cfRule>
  </conditionalFormatting>
  <conditionalFormatting sqref="E355">
    <cfRule type="cellIs" dxfId="6433" priority="1982" operator="equal">
      <formula>""</formula>
    </cfRule>
  </conditionalFormatting>
  <conditionalFormatting sqref="E355">
    <cfRule type="cellIs" dxfId="6432" priority="1981" operator="equal">
      <formula>""</formula>
    </cfRule>
  </conditionalFormatting>
  <conditionalFormatting sqref="E355">
    <cfRule type="cellIs" dxfId="6431" priority="1980" operator="equal">
      <formula>""</formula>
    </cfRule>
  </conditionalFormatting>
  <conditionalFormatting sqref="E355">
    <cfRule type="cellIs" dxfId="6430" priority="1979" operator="between">
      <formula>-0.1</formula>
      <formula>0.1</formula>
    </cfRule>
  </conditionalFormatting>
  <conditionalFormatting sqref="E360">
    <cfRule type="cellIs" dxfId="6429" priority="1968" operator="equal">
      <formula>""</formula>
    </cfRule>
    <cfRule type="cellIs" dxfId="6428" priority="1969" operator="notBetween">
      <formula>-0.5</formula>
      <formula>0.5</formula>
    </cfRule>
    <cfRule type="cellIs" dxfId="6427" priority="1970" operator="notBetween">
      <formula>-0.3333</formula>
      <formula>0.3333</formula>
    </cfRule>
    <cfRule type="cellIs" dxfId="6426" priority="1971" operator="notBetween">
      <formula>-0.1</formula>
      <formula>0.1</formula>
    </cfRule>
    <cfRule type="cellIs" dxfId="6425" priority="1972" operator="between">
      <formula>-0.1</formula>
      <formula>0.1</formula>
    </cfRule>
  </conditionalFormatting>
  <conditionalFormatting sqref="E360">
    <cfRule type="cellIs" dxfId="6424" priority="1967" operator="equal">
      <formula>""</formula>
    </cfRule>
  </conditionalFormatting>
  <conditionalFormatting sqref="E360">
    <cfRule type="cellIs" dxfId="6423" priority="1966" operator="equal">
      <formula>""</formula>
    </cfRule>
  </conditionalFormatting>
  <conditionalFormatting sqref="E360">
    <cfRule type="cellIs" dxfId="6422" priority="1965" operator="equal">
      <formula>""</formula>
    </cfRule>
  </conditionalFormatting>
  <conditionalFormatting sqref="E360">
    <cfRule type="cellIs" dxfId="6421" priority="1964" operator="equal">
      <formula>""</formula>
    </cfRule>
  </conditionalFormatting>
  <conditionalFormatting sqref="E360">
    <cfRule type="cellIs" dxfId="6420" priority="1963" operator="between">
      <formula>-0.1</formula>
      <formula>0.1</formula>
    </cfRule>
  </conditionalFormatting>
  <conditionalFormatting sqref="E366">
    <cfRule type="cellIs" dxfId="6419" priority="1952" operator="equal">
      <formula>""</formula>
    </cfRule>
    <cfRule type="cellIs" dxfId="6418" priority="1953" operator="notBetween">
      <formula>-0.5</formula>
      <formula>0.5</formula>
    </cfRule>
    <cfRule type="cellIs" dxfId="6417" priority="1954" operator="notBetween">
      <formula>-0.3333</formula>
      <formula>0.3333</formula>
    </cfRule>
    <cfRule type="cellIs" dxfId="6416" priority="1955" operator="notBetween">
      <formula>-0.1</formula>
      <formula>0.1</formula>
    </cfRule>
    <cfRule type="cellIs" dxfId="6415" priority="1956" operator="between">
      <formula>-0.1</formula>
      <formula>0.1</formula>
    </cfRule>
  </conditionalFormatting>
  <conditionalFormatting sqref="E366">
    <cfRule type="cellIs" dxfId="6414" priority="1951" operator="equal">
      <formula>""</formula>
    </cfRule>
  </conditionalFormatting>
  <conditionalFormatting sqref="E366">
    <cfRule type="cellIs" dxfId="6413" priority="1950" operator="equal">
      <formula>""</formula>
    </cfRule>
  </conditionalFormatting>
  <conditionalFormatting sqref="E366">
    <cfRule type="cellIs" dxfId="6412" priority="1949" operator="equal">
      <formula>""</formula>
    </cfRule>
  </conditionalFormatting>
  <conditionalFormatting sqref="E366">
    <cfRule type="cellIs" dxfId="6411" priority="1948" operator="equal">
      <formula>""</formula>
    </cfRule>
  </conditionalFormatting>
  <conditionalFormatting sqref="E366">
    <cfRule type="cellIs" dxfId="6410" priority="1947" operator="between">
      <formula>-0.1</formula>
      <formula>0.1</formula>
    </cfRule>
  </conditionalFormatting>
  <conditionalFormatting sqref="E371">
    <cfRule type="cellIs" dxfId="6409" priority="1936" operator="equal">
      <formula>""</formula>
    </cfRule>
    <cfRule type="cellIs" dxfId="6408" priority="1937" operator="notBetween">
      <formula>-0.5</formula>
      <formula>0.5</formula>
    </cfRule>
    <cfRule type="cellIs" dxfId="6407" priority="1938" operator="notBetween">
      <formula>-0.3333</formula>
      <formula>0.3333</formula>
    </cfRule>
    <cfRule type="cellIs" dxfId="6406" priority="1939" operator="notBetween">
      <formula>-0.1</formula>
      <formula>0.1</formula>
    </cfRule>
    <cfRule type="cellIs" dxfId="6405" priority="1940" operator="between">
      <formula>-0.1</formula>
      <formula>0.1</formula>
    </cfRule>
  </conditionalFormatting>
  <conditionalFormatting sqref="E371">
    <cfRule type="cellIs" dxfId="6404" priority="1935" operator="equal">
      <formula>""</formula>
    </cfRule>
  </conditionalFormatting>
  <conditionalFormatting sqref="E371">
    <cfRule type="cellIs" dxfId="6403" priority="1934" operator="equal">
      <formula>""</formula>
    </cfRule>
  </conditionalFormatting>
  <conditionalFormatting sqref="E371">
    <cfRule type="cellIs" dxfId="6402" priority="1933" operator="equal">
      <formula>""</formula>
    </cfRule>
  </conditionalFormatting>
  <conditionalFormatting sqref="E371">
    <cfRule type="cellIs" dxfId="6401" priority="1932" operator="equal">
      <formula>""</formula>
    </cfRule>
  </conditionalFormatting>
  <conditionalFormatting sqref="E371">
    <cfRule type="cellIs" dxfId="6400" priority="1931" operator="between">
      <formula>-0.1</formula>
      <formula>0.1</formula>
    </cfRule>
  </conditionalFormatting>
  <conditionalFormatting sqref="E400">
    <cfRule type="cellIs" dxfId="6399" priority="1919" operator="equal">
      <formula>""</formula>
    </cfRule>
  </conditionalFormatting>
  <conditionalFormatting sqref="E400">
    <cfRule type="cellIs" dxfId="6398" priority="1918" operator="equal">
      <formula>""</formula>
    </cfRule>
  </conditionalFormatting>
  <conditionalFormatting sqref="E400">
    <cfRule type="cellIs" dxfId="6397" priority="1917" operator="equal">
      <formula>""</formula>
    </cfRule>
  </conditionalFormatting>
  <conditionalFormatting sqref="E400">
    <cfRule type="cellIs" dxfId="6396" priority="1916" operator="equal">
      <formula>""</formula>
    </cfRule>
  </conditionalFormatting>
  <conditionalFormatting sqref="E400">
    <cfRule type="cellIs" dxfId="6395" priority="1915" operator="between">
      <formula>-0.1</formula>
      <formula>0.1</formula>
    </cfRule>
  </conditionalFormatting>
  <conditionalFormatting sqref="E403">
    <cfRule type="cellIs" dxfId="6394" priority="1904" operator="equal">
      <formula>""</formula>
    </cfRule>
    <cfRule type="cellIs" dxfId="6393" priority="1905" operator="notBetween">
      <formula>-0.5</formula>
      <formula>0.5</formula>
    </cfRule>
    <cfRule type="cellIs" dxfId="6392" priority="1906" operator="notBetween">
      <formula>-0.3333</formula>
      <formula>0.3333</formula>
    </cfRule>
    <cfRule type="cellIs" dxfId="6391" priority="1907" operator="notBetween">
      <formula>-0.1</formula>
      <formula>0.1</formula>
    </cfRule>
    <cfRule type="cellIs" dxfId="6390" priority="1908" operator="between">
      <formula>-0.1</formula>
      <formula>0.1</formula>
    </cfRule>
  </conditionalFormatting>
  <conditionalFormatting sqref="E403">
    <cfRule type="cellIs" dxfId="6389" priority="1903" operator="equal">
      <formula>""</formula>
    </cfRule>
  </conditionalFormatting>
  <conditionalFormatting sqref="E403">
    <cfRule type="cellIs" dxfId="6388" priority="1902" operator="equal">
      <formula>""</formula>
    </cfRule>
  </conditionalFormatting>
  <conditionalFormatting sqref="E403">
    <cfRule type="cellIs" dxfId="6387" priority="1901" operator="equal">
      <formula>""</formula>
    </cfRule>
  </conditionalFormatting>
  <conditionalFormatting sqref="E403">
    <cfRule type="cellIs" dxfId="6386" priority="1900" operator="equal">
      <formula>""</formula>
    </cfRule>
  </conditionalFormatting>
  <conditionalFormatting sqref="E403">
    <cfRule type="cellIs" dxfId="6385" priority="1899" operator="between">
      <formula>-0.1</formula>
      <formula>0.1</formula>
    </cfRule>
  </conditionalFormatting>
  <conditionalFormatting sqref="E407">
    <cfRule type="cellIs" dxfId="6384" priority="1888" operator="equal">
      <formula>""</formula>
    </cfRule>
    <cfRule type="cellIs" dxfId="6383" priority="1889" operator="notBetween">
      <formula>-0.5</formula>
      <formula>0.5</formula>
    </cfRule>
    <cfRule type="cellIs" dxfId="6382" priority="1890" operator="notBetween">
      <formula>-0.3333</formula>
      <formula>0.3333</formula>
    </cfRule>
    <cfRule type="cellIs" dxfId="6381" priority="1891" operator="notBetween">
      <formula>-0.1</formula>
      <formula>0.1</formula>
    </cfRule>
    <cfRule type="cellIs" dxfId="6380" priority="1892" operator="between">
      <formula>-0.1</formula>
      <formula>0.1</formula>
    </cfRule>
  </conditionalFormatting>
  <conditionalFormatting sqref="E407">
    <cfRule type="cellIs" dxfId="6379" priority="1887" operator="equal">
      <formula>""</formula>
    </cfRule>
  </conditionalFormatting>
  <conditionalFormatting sqref="E407">
    <cfRule type="cellIs" dxfId="6378" priority="1886" operator="equal">
      <formula>""</formula>
    </cfRule>
  </conditionalFormatting>
  <conditionalFormatting sqref="E407">
    <cfRule type="cellIs" dxfId="6377" priority="1885" operator="equal">
      <formula>""</formula>
    </cfRule>
  </conditionalFormatting>
  <conditionalFormatting sqref="E407">
    <cfRule type="cellIs" dxfId="6376" priority="1884" operator="equal">
      <formula>""</formula>
    </cfRule>
  </conditionalFormatting>
  <conditionalFormatting sqref="E407">
    <cfRule type="cellIs" dxfId="6375" priority="1883" operator="between">
      <formula>-0.1</formula>
      <formula>0.1</formula>
    </cfRule>
  </conditionalFormatting>
  <conditionalFormatting sqref="E410">
    <cfRule type="cellIs" dxfId="6374" priority="1872" operator="equal">
      <formula>""</formula>
    </cfRule>
    <cfRule type="cellIs" dxfId="6373" priority="1873" operator="notBetween">
      <formula>-0.5</formula>
      <formula>0.5</formula>
    </cfRule>
    <cfRule type="cellIs" dxfId="6372" priority="1874" operator="notBetween">
      <formula>-0.3333</formula>
      <formula>0.3333</formula>
    </cfRule>
    <cfRule type="cellIs" dxfId="6371" priority="1875" operator="notBetween">
      <formula>-0.1</formula>
      <formula>0.1</formula>
    </cfRule>
    <cfRule type="cellIs" dxfId="6370" priority="1876" operator="between">
      <formula>-0.1</formula>
      <formula>0.1</formula>
    </cfRule>
  </conditionalFormatting>
  <conditionalFormatting sqref="E410">
    <cfRule type="cellIs" dxfId="6369" priority="1871" operator="equal">
      <formula>""</formula>
    </cfRule>
  </conditionalFormatting>
  <conditionalFormatting sqref="E410">
    <cfRule type="cellIs" dxfId="6368" priority="1870" operator="equal">
      <formula>""</formula>
    </cfRule>
  </conditionalFormatting>
  <conditionalFormatting sqref="E410">
    <cfRule type="cellIs" dxfId="6367" priority="1869" operator="equal">
      <formula>""</formula>
    </cfRule>
  </conditionalFormatting>
  <conditionalFormatting sqref="E410">
    <cfRule type="cellIs" dxfId="6366" priority="1868" operator="equal">
      <formula>""</formula>
    </cfRule>
  </conditionalFormatting>
  <conditionalFormatting sqref="E410">
    <cfRule type="cellIs" dxfId="6365" priority="1867" operator="between">
      <formula>-0.1</formula>
      <formula>0.1</formula>
    </cfRule>
  </conditionalFormatting>
  <conditionalFormatting sqref="E414">
    <cfRule type="cellIs" dxfId="6364" priority="1856" operator="equal">
      <formula>""</formula>
    </cfRule>
    <cfRule type="cellIs" dxfId="6363" priority="1857" operator="notBetween">
      <formula>-0.5</formula>
      <formula>0.5</formula>
    </cfRule>
    <cfRule type="cellIs" dxfId="6362" priority="1858" operator="notBetween">
      <formula>-0.3333</formula>
      <formula>0.3333</formula>
    </cfRule>
    <cfRule type="cellIs" dxfId="6361" priority="1859" operator="notBetween">
      <formula>-0.1</formula>
      <formula>0.1</formula>
    </cfRule>
    <cfRule type="cellIs" dxfId="6360" priority="1860" operator="between">
      <formula>-0.1</formula>
      <formula>0.1</formula>
    </cfRule>
  </conditionalFormatting>
  <conditionalFormatting sqref="E414">
    <cfRule type="cellIs" dxfId="6359" priority="1855" operator="equal">
      <formula>""</formula>
    </cfRule>
  </conditionalFormatting>
  <conditionalFormatting sqref="E414">
    <cfRule type="cellIs" dxfId="6358" priority="1854" operator="equal">
      <formula>""</formula>
    </cfRule>
  </conditionalFormatting>
  <conditionalFormatting sqref="E414">
    <cfRule type="cellIs" dxfId="6357" priority="1853" operator="equal">
      <formula>""</formula>
    </cfRule>
  </conditionalFormatting>
  <conditionalFormatting sqref="E414">
    <cfRule type="cellIs" dxfId="6356" priority="1852" operator="equal">
      <formula>""</formula>
    </cfRule>
  </conditionalFormatting>
  <conditionalFormatting sqref="E414">
    <cfRule type="cellIs" dxfId="6355" priority="1851" operator="between">
      <formula>-0.1</formula>
      <formula>0.1</formula>
    </cfRule>
  </conditionalFormatting>
  <conditionalFormatting sqref="E417">
    <cfRule type="cellIs" dxfId="6354" priority="1840" operator="equal">
      <formula>""</formula>
    </cfRule>
    <cfRule type="cellIs" dxfId="6353" priority="1841" operator="notBetween">
      <formula>-0.5</formula>
      <formula>0.5</formula>
    </cfRule>
    <cfRule type="cellIs" dxfId="6352" priority="1842" operator="notBetween">
      <formula>-0.3333</formula>
      <formula>0.3333</formula>
    </cfRule>
    <cfRule type="cellIs" dxfId="6351" priority="1843" operator="notBetween">
      <formula>-0.1</formula>
      <formula>0.1</formula>
    </cfRule>
    <cfRule type="cellIs" dxfId="6350" priority="1844" operator="between">
      <formula>-0.1</formula>
      <formula>0.1</formula>
    </cfRule>
  </conditionalFormatting>
  <conditionalFormatting sqref="E417">
    <cfRule type="cellIs" dxfId="6349" priority="1839" operator="equal">
      <formula>""</formula>
    </cfRule>
  </conditionalFormatting>
  <conditionalFormatting sqref="E417">
    <cfRule type="cellIs" dxfId="6348" priority="1838" operator="equal">
      <formula>""</formula>
    </cfRule>
  </conditionalFormatting>
  <conditionalFormatting sqref="E417">
    <cfRule type="cellIs" dxfId="6347" priority="1837" operator="equal">
      <formula>""</formula>
    </cfRule>
  </conditionalFormatting>
  <conditionalFormatting sqref="E417">
    <cfRule type="cellIs" dxfId="6346" priority="1836" operator="equal">
      <formula>""</formula>
    </cfRule>
  </conditionalFormatting>
  <conditionalFormatting sqref="E417">
    <cfRule type="cellIs" dxfId="6345" priority="1835" operator="between">
      <formula>-0.1</formula>
      <formula>0.1</formula>
    </cfRule>
  </conditionalFormatting>
  <conditionalFormatting sqref="E421">
    <cfRule type="cellIs" dxfId="6344" priority="1824" operator="equal">
      <formula>""</formula>
    </cfRule>
    <cfRule type="cellIs" dxfId="6343" priority="1825" operator="notBetween">
      <formula>-0.5</formula>
      <formula>0.5</formula>
    </cfRule>
    <cfRule type="cellIs" dxfId="6342" priority="1826" operator="notBetween">
      <formula>-0.3333</formula>
      <formula>0.3333</formula>
    </cfRule>
    <cfRule type="cellIs" dxfId="6341" priority="1827" operator="notBetween">
      <formula>-0.1</formula>
      <formula>0.1</formula>
    </cfRule>
    <cfRule type="cellIs" dxfId="6340" priority="1828" operator="between">
      <formula>-0.1</formula>
      <formula>0.1</formula>
    </cfRule>
  </conditionalFormatting>
  <conditionalFormatting sqref="E421">
    <cfRule type="cellIs" dxfId="6339" priority="1823" operator="equal">
      <formula>""</formula>
    </cfRule>
  </conditionalFormatting>
  <conditionalFormatting sqref="E421">
    <cfRule type="cellIs" dxfId="6338" priority="1822" operator="equal">
      <formula>""</formula>
    </cfRule>
  </conditionalFormatting>
  <conditionalFormatting sqref="E421">
    <cfRule type="cellIs" dxfId="6337" priority="1821" operator="equal">
      <formula>""</formula>
    </cfRule>
  </conditionalFormatting>
  <conditionalFormatting sqref="E421">
    <cfRule type="cellIs" dxfId="6336" priority="1820" operator="equal">
      <formula>""</formula>
    </cfRule>
  </conditionalFormatting>
  <conditionalFormatting sqref="E421">
    <cfRule type="cellIs" dxfId="6335" priority="1819" operator="between">
      <formula>-0.1</formula>
      <formula>0.1</formula>
    </cfRule>
  </conditionalFormatting>
  <conditionalFormatting sqref="E425">
    <cfRule type="cellIs" dxfId="6334" priority="1808" operator="equal">
      <formula>""</formula>
    </cfRule>
    <cfRule type="cellIs" dxfId="6333" priority="1809" operator="notBetween">
      <formula>-0.5</formula>
      <formula>0.5</formula>
    </cfRule>
    <cfRule type="cellIs" dxfId="6332" priority="1810" operator="notBetween">
      <formula>-0.3333</formula>
      <formula>0.3333</formula>
    </cfRule>
    <cfRule type="cellIs" dxfId="6331" priority="1811" operator="notBetween">
      <formula>-0.1</formula>
      <formula>0.1</formula>
    </cfRule>
    <cfRule type="cellIs" dxfId="6330" priority="1812" operator="between">
      <formula>-0.1</formula>
      <formula>0.1</formula>
    </cfRule>
  </conditionalFormatting>
  <conditionalFormatting sqref="E425">
    <cfRule type="cellIs" dxfId="6329" priority="1807" operator="equal">
      <formula>""</formula>
    </cfRule>
  </conditionalFormatting>
  <conditionalFormatting sqref="E425">
    <cfRule type="cellIs" dxfId="6328" priority="1806" operator="equal">
      <formula>""</formula>
    </cfRule>
  </conditionalFormatting>
  <conditionalFormatting sqref="E425">
    <cfRule type="cellIs" dxfId="6327" priority="1805" operator="equal">
      <formula>""</formula>
    </cfRule>
  </conditionalFormatting>
  <conditionalFormatting sqref="E425">
    <cfRule type="cellIs" dxfId="6326" priority="1804" operator="equal">
      <formula>""</formula>
    </cfRule>
  </conditionalFormatting>
  <conditionalFormatting sqref="E425">
    <cfRule type="cellIs" dxfId="6325" priority="1803" operator="between">
      <formula>-0.1</formula>
      <formula>0.1</formula>
    </cfRule>
  </conditionalFormatting>
  <conditionalFormatting sqref="E429">
    <cfRule type="cellIs" dxfId="6324" priority="1792" operator="equal">
      <formula>""</formula>
    </cfRule>
    <cfRule type="cellIs" dxfId="6323" priority="1793" operator="notBetween">
      <formula>-0.5</formula>
      <formula>0.5</formula>
    </cfRule>
    <cfRule type="cellIs" dxfId="6322" priority="1794" operator="notBetween">
      <formula>-0.3333</formula>
      <formula>0.3333</formula>
    </cfRule>
    <cfRule type="cellIs" dxfId="6321" priority="1795" operator="notBetween">
      <formula>-0.1</formula>
      <formula>0.1</formula>
    </cfRule>
    <cfRule type="cellIs" dxfId="6320" priority="1796" operator="between">
      <formula>-0.1</formula>
      <formula>0.1</formula>
    </cfRule>
  </conditionalFormatting>
  <conditionalFormatting sqref="E429">
    <cfRule type="cellIs" dxfId="6319" priority="1791" operator="equal">
      <formula>""</formula>
    </cfRule>
  </conditionalFormatting>
  <conditionalFormatting sqref="E429">
    <cfRule type="cellIs" dxfId="6318" priority="1790" operator="equal">
      <formula>""</formula>
    </cfRule>
  </conditionalFormatting>
  <conditionalFormatting sqref="E429">
    <cfRule type="cellIs" dxfId="6317" priority="1789" operator="equal">
      <formula>""</formula>
    </cfRule>
  </conditionalFormatting>
  <conditionalFormatting sqref="E429">
    <cfRule type="cellIs" dxfId="6316" priority="1788" operator="equal">
      <formula>""</formula>
    </cfRule>
  </conditionalFormatting>
  <conditionalFormatting sqref="E429">
    <cfRule type="cellIs" dxfId="6315" priority="1787" operator="between">
      <formula>-0.1</formula>
      <formula>0.1</formula>
    </cfRule>
  </conditionalFormatting>
  <conditionalFormatting sqref="E432">
    <cfRule type="cellIs" dxfId="6314" priority="1776" operator="equal">
      <formula>""</formula>
    </cfRule>
    <cfRule type="cellIs" dxfId="6313" priority="1777" operator="notBetween">
      <formula>-0.5</formula>
      <formula>0.5</formula>
    </cfRule>
    <cfRule type="cellIs" dxfId="6312" priority="1778" operator="notBetween">
      <formula>-0.3333</formula>
      <formula>0.3333</formula>
    </cfRule>
    <cfRule type="cellIs" dxfId="6311" priority="1779" operator="notBetween">
      <formula>-0.1</formula>
      <formula>0.1</formula>
    </cfRule>
    <cfRule type="cellIs" dxfId="6310" priority="1780" operator="between">
      <formula>-0.1</formula>
      <formula>0.1</formula>
    </cfRule>
  </conditionalFormatting>
  <conditionalFormatting sqref="E432">
    <cfRule type="cellIs" dxfId="6309" priority="1775" operator="equal">
      <formula>""</formula>
    </cfRule>
  </conditionalFormatting>
  <conditionalFormatting sqref="E432">
    <cfRule type="cellIs" dxfId="6308" priority="1774" operator="equal">
      <formula>""</formula>
    </cfRule>
  </conditionalFormatting>
  <conditionalFormatting sqref="E432">
    <cfRule type="cellIs" dxfId="6307" priority="1773" operator="equal">
      <formula>""</formula>
    </cfRule>
  </conditionalFormatting>
  <conditionalFormatting sqref="E432">
    <cfRule type="cellIs" dxfId="6306" priority="1772" operator="equal">
      <formula>""</formula>
    </cfRule>
  </conditionalFormatting>
  <conditionalFormatting sqref="E432">
    <cfRule type="cellIs" dxfId="6305" priority="1771" operator="between">
      <formula>-0.1</formula>
      <formula>0.1</formula>
    </cfRule>
  </conditionalFormatting>
  <conditionalFormatting sqref="E437">
    <cfRule type="cellIs" dxfId="6304" priority="1760" operator="equal">
      <formula>""</formula>
    </cfRule>
    <cfRule type="cellIs" dxfId="6303" priority="1761" operator="notBetween">
      <formula>-0.5</formula>
      <formula>0.5</formula>
    </cfRule>
    <cfRule type="cellIs" dxfId="6302" priority="1762" operator="notBetween">
      <formula>-0.3333</formula>
      <formula>0.3333</formula>
    </cfRule>
    <cfRule type="cellIs" dxfId="6301" priority="1763" operator="notBetween">
      <formula>-0.1</formula>
      <formula>0.1</formula>
    </cfRule>
    <cfRule type="cellIs" dxfId="6300" priority="1764" operator="between">
      <formula>-0.1</formula>
      <formula>0.1</formula>
    </cfRule>
  </conditionalFormatting>
  <conditionalFormatting sqref="E437">
    <cfRule type="cellIs" dxfId="6299" priority="1759" operator="equal">
      <formula>""</formula>
    </cfRule>
  </conditionalFormatting>
  <conditionalFormatting sqref="E437">
    <cfRule type="cellIs" dxfId="6298" priority="1758" operator="equal">
      <formula>""</formula>
    </cfRule>
  </conditionalFormatting>
  <conditionalFormatting sqref="E437">
    <cfRule type="cellIs" dxfId="6297" priority="1757" operator="equal">
      <formula>""</formula>
    </cfRule>
  </conditionalFormatting>
  <conditionalFormatting sqref="E437">
    <cfRule type="cellIs" dxfId="6296" priority="1756" operator="equal">
      <formula>""</formula>
    </cfRule>
  </conditionalFormatting>
  <conditionalFormatting sqref="E437">
    <cfRule type="cellIs" dxfId="6295" priority="1755" operator="between">
      <formula>-0.1</formula>
      <formula>0.1</formula>
    </cfRule>
  </conditionalFormatting>
  <conditionalFormatting sqref="E451">
    <cfRule type="cellIs" dxfId="6294" priority="1744" operator="equal">
      <formula>""</formula>
    </cfRule>
    <cfRule type="cellIs" dxfId="6293" priority="1745" operator="notBetween">
      <formula>-0.5</formula>
      <formula>0.5</formula>
    </cfRule>
    <cfRule type="cellIs" dxfId="6292" priority="1746" operator="notBetween">
      <formula>-0.3333</formula>
      <formula>0.3333</formula>
    </cfRule>
    <cfRule type="cellIs" dxfId="6291" priority="1747" operator="notBetween">
      <formula>-0.1</formula>
      <formula>0.1</formula>
    </cfRule>
    <cfRule type="cellIs" dxfId="6290" priority="1748" operator="between">
      <formula>-0.1</formula>
      <formula>0.1</formula>
    </cfRule>
  </conditionalFormatting>
  <conditionalFormatting sqref="E451">
    <cfRule type="cellIs" dxfId="6289" priority="1743" operator="equal">
      <formula>""</formula>
    </cfRule>
  </conditionalFormatting>
  <conditionalFormatting sqref="E451">
    <cfRule type="cellIs" dxfId="6288" priority="1742" operator="equal">
      <formula>""</formula>
    </cfRule>
  </conditionalFormatting>
  <conditionalFormatting sqref="E451">
    <cfRule type="cellIs" dxfId="6287" priority="1741" operator="equal">
      <formula>""</formula>
    </cfRule>
  </conditionalFormatting>
  <conditionalFormatting sqref="E451">
    <cfRule type="cellIs" dxfId="6286" priority="1740" operator="equal">
      <formula>""</formula>
    </cfRule>
  </conditionalFormatting>
  <conditionalFormatting sqref="E451">
    <cfRule type="cellIs" dxfId="6285" priority="1739" operator="between">
      <formula>-0.1</formula>
      <formula>0.1</formula>
    </cfRule>
  </conditionalFormatting>
  <conditionalFormatting sqref="E455">
    <cfRule type="cellIs" dxfId="6284" priority="1728" operator="equal">
      <formula>""</formula>
    </cfRule>
    <cfRule type="cellIs" dxfId="6283" priority="1729" operator="notBetween">
      <formula>-0.5</formula>
      <formula>0.5</formula>
    </cfRule>
    <cfRule type="cellIs" dxfId="6282" priority="1730" operator="notBetween">
      <formula>-0.3333</formula>
      <formula>0.3333</formula>
    </cfRule>
    <cfRule type="cellIs" dxfId="6281" priority="1731" operator="notBetween">
      <formula>-0.1</formula>
      <formula>0.1</formula>
    </cfRule>
    <cfRule type="cellIs" dxfId="6280" priority="1732" operator="between">
      <formula>-0.1</formula>
      <formula>0.1</formula>
    </cfRule>
  </conditionalFormatting>
  <conditionalFormatting sqref="E455">
    <cfRule type="cellIs" dxfId="6279" priority="1727" operator="equal">
      <formula>""</formula>
    </cfRule>
  </conditionalFormatting>
  <conditionalFormatting sqref="E455">
    <cfRule type="cellIs" dxfId="6278" priority="1726" operator="equal">
      <formula>""</formula>
    </cfRule>
  </conditionalFormatting>
  <conditionalFormatting sqref="E455">
    <cfRule type="cellIs" dxfId="6277" priority="1725" operator="equal">
      <formula>""</formula>
    </cfRule>
  </conditionalFormatting>
  <conditionalFormatting sqref="E455">
    <cfRule type="cellIs" dxfId="6276" priority="1724" operator="equal">
      <formula>""</formula>
    </cfRule>
  </conditionalFormatting>
  <conditionalFormatting sqref="E455">
    <cfRule type="cellIs" dxfId="6275" priority="1723" operator="between">
      <formula>-0.1</formula>
      <formula>0.1</formula>
    </cfRule>
  </conditionalFormatting>
  <conditionalFormatting sqref="E459">
    <cfRule type="cellIs" dxfId="6274" priority="1712" operator="equal">
      <formula>""</formula>
    </cfRule>
    <cfRule type="cellIs" dxfId="6273" priority="1713" operator="notBetween">
      <formula>-0.5</formula>
      <formula>0.5</formula>
    </cfRule>
    <cfRule type="cellIs" dxfId="6272" priority="1714" operator="notBetween">
      <formula>-0.3333</formula>
      <formula>0.3333</formula>
    </cfRule>
    <cfRule type="cellIs" dxfId="6271" priority="1715" operator="notBetween">
      <formula>-0.1</formula>
      <formula>0.1</formula>
    </cfRule>
    <cfRule type="cellIs" dxfId="6270" priority="1716" operator="between">
      <formula>-0.1</formula>
      <formula>0.1</formula>
    </cfRule>
  </conditionalFormatting>
  <conditionalFormatting sqref="E459">
    <cfRule type="cellIs" dxfId="6269" priority="1711" operator="equal">
      <formula>""</formula>
    </cfRule>
  </conditionalFormatting>
  <conditionalFormatting sqref="E459">
    <cfRule type="cellIs" dxfId="6268" priority="1710" operator="equal">
      <formula>""</formula>
    </cfRule>
  </conditionalFormatting>
  <conditionalFormatting sqref="E459">
    <cfRule type="cellIs" dxfId="6267" priority="1709" operator="equal">
      <formula>""</formula>
    </cfRule>
  </conditionalFormatting>
  <conditionalFormatting sqref="E459">
    <cfRule type="cellIs" dxfId="6266" priority="1708" operator="equal">
      <formula>""</formula>
    </cfRule>
  </conditionalFormatting>
  <conditionalFormatting sqref="E459">
    <cfRule type="cellIs" dxfId="6265" priority="1707" operator="between">
      <formula>-0.1</formula>
      <formula>0.1</formula>
    </cfRule>
  </conditionalFormatting>
  <conditionalFormatting sqref="E475">
    <cfRule type="cellIs" dxfId="6264" priority="1696" operator="equal">
      <formula>""</formula>
    </cfRule>
    <cfRule type="cellIs" dxfId="6263" priority="1697" operator="notBetween">
      <formula>-0.5</formula>
      <formula>0.5</formula>
    </cfRule>
    <cfRule type="cellIs" dxfId="6262" priority="1698" operator="notBetween">
      <formula>-0.3333</formula>
      <formula>0.3333</formula>
    </cfRule>
    <cfRule type="cellIs" dxfId="6261" priority="1699" operator="notBetween">
      <formula>-0.1</formula>
      <formula>0.1</formula>
    </cfRule>
    <cfRule type="cellIs" dxfId="6260" priority="1700" operator="between">
      <formula>-0.1</formula>
      <formula>0.1</formula>
    </cfRule>
  </conditionalFormatting>
  <conditionalFormatting sqref="E475">
    <cfRule type="cellIs" dxfId="6259" priority="1695" operator="equal">
      <formula>""</formula>
    </cfRule>
  </conditionalFormatting>
  <conditionalFormatting sqref="E475">
    <cfRule type="cellIs" dxfId="6258" priority="1694" operator="equal">
      <formula>""</formula>
    </cfRule>
  </conditionalFormatting>
  <conditionalFormatting sqref="E475">
    <cfRule type="cellIs" dxfId="6257" priority="1693" operator="equal">
      <formula>""</formula>
    </cfRule>
  </conditionalFormatting>
  <conditionalFormatting sqref="E475">
    <cfRule type="cellIs" dxfId="6256" priority="1692" operator="equal">
      <formula>""</formula>
    </cfRule>
  </conditionalFormatting>
  <conditionalFormatting sqref="E475">
    <cfRule type="cellIs" dxfId="6255" priority="1691" operator="between">
      <formula>-0.1</formula>
      <formula>0.1</formula>
    </cfRule>
  </conditionalFormatting>
  <conditionalFormatting sqref="E487">
    <cfRule type="cellIs" dxfId="6254" priority="1680" operator="equal">
      <formula>""</formula>
    </cfRule>
    <cfRule type="cellIs" dxfId="6253" priority="1681" operator="notBetween">
      <formula>-0.5</formula>
      <formula>0.5</formula>
    </cfRule>
    <cfRule type="cellIs" dxfId="6252" priority="1682" operator="notBetween">
      <formula>-0.3333</formula>
      <formula>0.3333</formula>
    </cfRule>
    <cfRule type="cellIs" dxfId="6251" priority="1683" operator="notBetween">
      <formula>-0.1</formula>
      <formula>0.1</formula>
    </cfRule>
    <cfRule type="cellIs" dxfId="6250" priority="1684" operator="between">
      <formula>-0.1</formula>
      <formula>0.1</formula>
    </cfRule>
  </conditionalFormatting>
  <conditionalFormatting sqref="E487">
    <cfRule type="cellIs" dxfId="6249" priority="1679" operator="equal">
      <formula>""</formula>
    </cfRule>
  </conditionalFormatting>
  <conditionalFormatting sqref="E487">
    <cfRule type="cellIs" dxfId="6248" priority="1678" operator="equal">
      <formula>""</formula>
    </cfRule>
  </conditionalFormatting>
  <conditionalFormatting sqref="E487">
    <cfRule type="cellIs" dxfId="6247" priority="1677" operator="equal">
      <formula>""</formula>
    </cfRule>
  </conditionalFormatting>
  <conditionalFormatting sqref="E487">
    <cfRule type="cellIs" dxfId="6246" priority="1676" operator="equal">
      <formula>""</formula>
    </cfRule>
  </conditionalFormatting>
  <conditionalFormatting sqref="E487">
    <cfRule type="cellIs" dxfId="6245" priority="1675" operator="between">
      <formula>-0.1</formula>
      <formula>0.1</formula>
    </cfRule>
  </conditionalFormatting>
  <conditionalFormatting sqref="L13">
    <cfRule type="cellIs" dxfId="6244" priority="1095" operator="equal">
      <formula>""</formula>
    </cfRule>
    <cfRule type="cellIs" dxfId="6243" priority="1096" operator="notBetween">
      <formula>-0.5</formula>
      <formula>0.5</formula>
    </cfRule>
    <cfRule type="cellIs" dxfId="6242" priority="1097" operator="notBetween">
      <formula>-0.3333</formula>
      <formula>0.3333</formula>
    </cfRule>
    <cfRule type="cellIs" dxfId="6241" priority="1098" operator="notBetween">
      <formula>-0.1</formula>
      <formula>0.1</formula>
    </cfRule>
    <cfRule type="cellIs" dxfId="6240" priority="1099" operator="between">
      <formula>-0.1</formula>
      <formula>0.1</formula>
    </cfRule>
  </conditionalFormatting>
  <conditionalFormatting sqref="E490">
    <cfRule type="cellIs" dxfId="6239" priority="1664" operator="equal">
      <formula>""</formula>
    </cfRule>
    <cfRule type="cellIs" dxfId="6238" priority="1665" operator="notBetween">
      <formula>-0.5</formula>
      <formula>0.5</formula>
    </cfRule>
    <cfRule type="cellIs" dxfId="6237" priority="1666" operator="notBetween">
      <formula>-0.3333</formula>
      <formula>0.3333</formula>
    </cfRule>
    <cfRule type="cellIs" dxfId="6236" priority="1667" operator="notBetween">
      <formula>-0.1</formula>
      <formula>0.1</formula>
    </cfRule>
    <cfRule type="cellIs" dxfId="6235" priority="1668" operator="between">
      <formula>-0.1</formula>
      <formula>0.1</formula>
    </cfRule>
  </conditionalFormatting>
  <conditionalFormatting sqref="E490">
    <cfRule type="cellIs" dxfId="6234" priority="1663" operator="equal">
      <formula>""</formula>
    </cfRule>
  </conditionalFormatting>
  <conditionalFormatting sqref="E490">
    <cfRule type="cellIs" dxfId="6233" priority="1662" operator="equal">
      <formula>""</formula>
    </cfRule>
  </conditionalFormatting>
  <conditionalFormatting sqref="E490">
    <cfRule type="cellIs" dxfId="6232" priority="1661" operator="equal">
      <formula>""</formula>
    </cfRule>
  </conditionalFormatting>
  <conditionalFormatting sqref="E490">
    <cfRule type="cellIs" dxfId="6231" priority="1660" operator="equal">
      <formula>""</formula>
    </cfRule>
  </conditionalFormatting>
  <conditionalFormatting sqref="E490">
    <cfRule type="cellIs" dxfId="6230" priority="1659" operator="between">
      <formula>-0.1</formula>
      <formula>0.1</formula>
    </cfRule>
  </conditionalFormatting>
  <conditionalFormatting sqref="E501">
    <cfRule type="cellIs" dxfId="6229" priority="1648" operator="equal">
      <formula>""</formula>
    </cfRule>
    <cfRule type="cellIs" dxfId="6228" priority="1649" operator="notBetween">
      <formula>-0.5</formula>
      <formula>0.5</formula>
    </cfRule>
    <cfRule type="cellIs" dxfId="6227" priority="1650" operator="notBetween">
      <formula>-0.3333</formula>
      <formula>0.3333</formula>
    </cfRule>
    <cfRule type="cellIs" dxfId="6226" priority="1651" operator="notBetween">
      <formula>-0.1</formula>
      <formula>0.1</formula>
    </cfRule>
    <cfRule type="cellIs" dxfId="6225" priority="1652" operator="between">
      <formula>-0.1</formula>
      <formula>0.1</formula>
    </cfRule>
  </conditionalFormatting>
  <conditionalFormatting sqref="E501">
    <cfRule type="cellIs" dxfId="6224" priority="1647" operator="equal">
      <formula>""</formula>
    </cfRule>
  </conditionalFormatting>
  <conditionalFormatting sqref="E501">
    <cfRule type="cellIs" dxfId="6223" priority="1646" operator="equal">
      <formula>""</formula>
    </cfRule>
  </conditionalFormatting>
  <conditionalFormatting sqref="E501">
    <cfRule type="cellIs" dxfId="6222" priority="1645" operator="equal">
      <formula>""</formula>
    </cfRule>
  </conditionalFormatting>
  <conditionalFormatting sqref="E501">
    <cfRule type="cellIs" dxfId="6221" priority="1644" operator="equal">
      <formula>""</formula>
    </cfRule>
  </conditionalFormatting>
  <conditionalFormatting sqref="E501">
    <cfRule type="cellIs" dxfId="6220" priority="1643" operator="between">
      <formula>-0.1</formula>
      <formula>0.1</formula>
    </cfRule>
  </conditionalFormatting>
  <conditionalFormatting sqref="E505:E507">
    <cfRule type="cellIs" dxfId="6219" priority="1632" operator="equal">
      <formula>""</formula>
    </cfRule>
    <cfRule type="cellIs" dxfId="6218" priority="1633" operator="notBetween">
      <formula>-0.5</formula>
      <formula>0.5</formula>
    </cfRule>
    <cfRule type="cellIs" dxfId="6217" priority="1634" operator="notBetween">
      <formula>-0.3333</formula>
      <formula>0.3333</formula>
    </cfRule>
    <cfRule type="cellIs" dxfId="6216" priority="1635" operator="notBetween">
      <formula>-0.1</formula>
      <formula>0.1</formula>
    </cfRule>
    <cfRule type="cellIs" dxfId="6215" priority="1636" operator="between">
      <formula>-0.1</formula>
      <formula>0.1</formula>
    </cfRule>
  </conditionalFormatting>
  <conditionalFormatting sqref="E505:E507">
    <cfRule type="cellIs" dxfId="6214" priority="1631" operator="equal">
      <formula>""</formula>
    </cfRule>
  </conditionalFormatting>
  <conditionalFormatting sqref="E505:E507">
    <cfRule type="cellIs" dxfId="6213" priority="1630" operator="equal">
      <formula>""</formula>
    </cfRule>
  </conditionalFormatting>
  <conditionalFormatting sqref="E505:E507">
    <cfRule type="cellIs" dxfId="6212" priority="1629" operator="equal">
      <formula>""</formula>
    </cfRule>
  </conditionalFormatting>
  <conditionalFormatting sqref="E505:E507">
    <cfRule type="cellIs" dxfId="6211" priority="1628" operator="equal">
      <formula>""</formula>
    </cfRule>
  </conditionalFormatting>
  <conditionalFormatting sqref="E505:E507">
    <cfRule type="cellIs" dxfId="6210" priority="1627" operator="between">
      <formula>-0.1</formula>
      <formula>0.1</formula>
    </cfRule>
  </conditionalFormatting>
  <conditionalFormatting sqref="E491">
    <cfRule type="cellIs" dxfId="6209" priority="1614" operator="between">
      <formula>-0.1</formula>
      <formula>0.1</formula>
    </cfRule>
    <cfRule type="cellIs" dxfId="6208" priority="1615" operator="equal">
      <formula>""</formula>
    </cfRule>
    <cfRule type="cellIs" dxfId="6207" priority="1616" operator="equal">
      <formula>""</formula>
    </cfRule>
    <cfRule type="cellIs" dxfId="6206" priority="1617" operator="notBetween">
      <formula>-0.5</formula>
      <formula>0.5</formula>
    </cfRule>
    <cfRule type="cellIs" dxfId="6205" priority="1618" operator="notBetween">
      <formula>-0.3333</formula>
      <formula>0.3333</formula>
    </cfRule>
    <cfRule type="cellIs" dxfId="6204" priority="1619" operator="notBetween">
      <formula>-0.1</formula>
      <formula>0.1</formula>
    </cfRule>
    <cfRule type="cellIs" dxfId="6203" priority="1620" operator="between">
      <formula>-0.1</formula>
      <formula>0.1</formula>
    </cfRule>
  </conditionalFormatting>
  <conditionalFormatting sqref="E495">
    <cfRule type="cellIs" dxfId="6202" priority="1601" operator="between">
      <formula>-0.1</formula>
      <formula>0.1</formula>
    </cfRule>
    <cfRule type="cellIs" dxfId="6201" priority="1602" operator="equal">
      <formula>""</formula>
    </cfRule>
    <cfRule type="cellIs" dxfId="6200" priority="1603" operator="equal">
      <formula>""</formula>
    </cfRule>
    <cfRule type="cellIs" dxfId="6199" priority="1604" operator="notBetween">
      <formula>-0.5</formula>
      <formula>0.5</formula>
    </cfRule>
    <cfRule type="cellIs" dxfId="6198" priority="1605" operator="notBetween">
      <formula>-0.3333</formula>
      <formula>0.3333</formula>
    </cfRule>
    <cfRule type="cellIs" dxfId="6197" priority="1606" operator="notBetween">
      <formula>-0.1</formula>
      <formula>0.1</formula>
    </cfRule>
    <cfRule type="cellIs" dxfId="6196" priority="1607" operator="between">
      <formula>-0.1</formula>
      <formula>0.1</formula>
    </cfRule>
  </conditionalFormatting>
  <conditionalFormatting sqref="E500">
    <cfRule type="cellIs" dxfId="6195" priority="1588" operator="between">
      <formula>-0.1</formula>
      <formula>0.1</formula>
    </cfRule>
    <cfRule type="cellIs" dxfId="6194" priority="1589" operator="equal">
      <formula>""</formula>
    </cfRule>
    <cfRule type="cellIs" dxfId="6193" priority="1590" operator="equal">
      <formula>""</formula>
    </cfRule>
    <cfRule type="cellIs" dxfId="6192" priority="1591" operator="notBetween">
      <formula>-0.5</formula>
      <formula>0.5</formula>
    </cfRule>
    <cfRule type="cellIs" dxfId="6191" priority="1592" operator="notBetween">
      <formula>-0.3333</formula>
      <formula>0.3333</formula>
    </cfRule>
    <cfRule type="cellIs" dxfId="6190" priority="1593" operator="notBetween">
      <formula>-0.1</formula>
      <formula>0.1</formula>
    </cfRule>
    <cfRule type="cellIs" dxfId="6189" priority="1594" operator="between">
      <formula>-0.1</formula>
      <formula>0.1</formula>
    </cfRule>
  </conditionalFormatting>
  <conditionalFormatting sqref="E510">
    <cfRule type="cellIs" dxfId="6188" priority="1577" operator="equal">
      <formula>""</formula>
    </cfRule>
    <cfRule type="cellIs" dxfId="6187" priority="1578" operator="notBetween">
      <formula>-0.5</formula>
      <formula>0.5</formula>
    </cfRule>
    <cfRule type="cellIs" dxfId="6186" priority="1579" operator="notBetween">
      <formula>-0.3333</formula>
      <formula>0.3333</formula>
    </cfRule>
    <cfRule type="cellIs" dxfId="6185" priority="1580" operator="notBetween">
      <formula>-0.1</formula>
      <formula>0.1</formula>
    </cfRule>
    <cfRule type="cellIs" dxfId="6184" priority="1581" operator="between">
      <formula>-0.1</formula>
      <formula>0.1</formula>
    </cfRule>
  </conditionalFormatting>
  <conditionalFormatting sqref="E510">
    <cfRule type="cellIs" dxfId="6183" priority="1576" operator="equal">
      <formula>""</formula>
    </cfRule>
  </conditionalFormatting>
  <conditionalFormatting sqref="E510">
    <cfRule type="cellIs" dxfId="6182" priority="1575" operator="equal">
      <formula>""</formula>
    </cfRule>
  </conditionalFormatting>
  <conditionalFormatting sqref="E510">
    <cfRule type="cellIs" dxfId="6181" priority="1574" operator="equal">
      <formula>""</formula>
    </cfRule>
  </conditionalFormatting>
  <conditionalFormatting sqref="E510">
    <cfRule type="cellIs" dxfId="6180" priority="1573" operator="equal">
      <formula>""</formula>
    </cfRule>
  </conditionalFormatting>
  <conditionalFormatting sqref="E510">
    <cfRule type="cellIs" dxfId="6179" priority="1572" operator="between">
      <formula>-0.1</formula>
      <formula>0.1</formula>
    </cfRule>
  </conditionalFormatting>
  <conditionalFormatting sqref="E511">
    <cfRule type="cellIs" dxfId="6178" priority="1559" operator="between">
      <formula>-0.1</formula>
      <formula>0.1</formula>
    </cfRule>
    <cfRule type="cellIs" dxfId="6177" priority="1560" operator="equal">
      <formula>""</formula>
    </cfRule>
    <cfRule type="cellIs" dxfId="6176" priority="1561" operator="equal">
      <formula>""</formula>
    </cfRule>
    <cfRule type="cellIs" dxfId="6175" priority="1562" operator="notBetween">
      <formula>-0.5</formula>
      <formula>0.5</formula>
    </cfRule>
    <cfRule type="cellIs" dxfId="6174" priority="1563" operator="notBetween">
      <formula>-0.3333</formula>
      <formula>0.3333</formula>
    </cfRule>
    <cfRule type="cellIs" dxfId="6173" priority="1564" operator="notBetween">
      <formula>-0.1</formula>
      <formula>0.1</formula>
    </cfRule>
    <cfRule type="cellIs" dxfId="6172" priority="1565" operator="between">
      <formula>-0.1</formula>
      <formula>0.1</formula>
    </cfRule>
  </conditionalFormatting>
  <conditionalFormatting sqref="E515">
    <cfRule type="cellIs" dxfId="6171" priority="1546" operator="between">
      <formula>-0.1</formula>
      <formula>0.1</formula>
    </cfRule>
    <cfRule type="cellIs" dxfId="6170" priority="1547" operator="equal">
      <formula>""</formula>
    </cfRule>
    <cfRule type="cellIs" dxfId="6169" priority="1548" operator="equal">
      <formula>""</formula>
    </cfRule>
    <cfRule type="cellIs" dxfId="6168" priority="1549" operator="notBetween">
      <formula>-0.5</formula>
      <formula>0.5</formula>
    </cfRule>
    <cfRule type="cellIs" dxfId="6167" priority="1550" operator="notBetween">
      <formula>-0.3333</formula>
      <formula>0.3333</formula>
    </cfRule>
    <cfRule type="cellIs" dxfId="6166" priority="1551" operator="notBetween">
      <formula>-0.1</formula>
      <formula>0.1</formula>
    </cfRule>
    <cfRule type="cellIs" dxfId="6165" priority="1552" operator="between">
      <formula>-0.1</formula>
      <formula>0.1</formula>
    </cfRule>
  </conditionalFormatting>
  <conditionalFormatting sqref="E520">
    <cfRule type="cellIs" dxfId="6164" priority="1533" operator="between">
      <formula>-0.1</formula>
      <formula>0.1</formula>
    </cfRule>
    <cfRule type="cellIs" dxfId="6163" priority="1534" operator="equal">
      <formula>""</formula>
    </cfRule>
    <cfRule type="cellIs" dxfId="6162" priority="1535" operator="equal">
      <formula>""</formula>
    </cfRule>
    <cfRule type="cellIs" dxfId="6161" priority="1536" operator="notBetween">
      <formula>-0.5</formula>
      <formula>0.5</formula>
    </cfRule>
    <cfRule type="cellIs" dxfId="6160" priority="1537" operator="notBetween">
      <formula>-0.3333</formula>
      <formula>0.3333</formula>
    </cfRule>
    <cfRule type="cellIs" dxfId="6159" priority="1538" operator="notBetween">
      <formula>-0.1</formula>
      <formula>0.1</formula>
    </cfRule>
    <cfRule type="cellIs" dxfId="6158" priority="1539" operator="between">
      <formula>-0.1</formula>
      <formula>0.1</formula>
    </cfRule>
  </conditionalFormatting>
  <conditionalFormatting sqref="E523">
    <cfRule type="cellIs" dxfId="6157" priority="1520" operator="between">
      <formula>-0.1</formula>
      <formula>0.1</formula>
    </cfRule>
    <cfRule type="cellIs" dxfId="6156" priority="1521" operator="equal">
      <formula>""</formula>
    </cfRule>
    <cfRule type="cellIs" dxfId="6155" priority="1522" operator="equal">
      <formula>""</formula>
    </cfRule>
    <cfRule type="cellIs" dxfId="6154" priority="1523" operator="notBetween">
      <formula>-0.5</formula>
      <formula>0.5</formula>
    </cfRule>
    <cfRule type="cellIs" dxfId="6153" priority="1524" operator="notBetween">
      <formula>-0.3333</formula>
      <formula>0.3333</formula>
    </cfRule>
    <cfRule type="cellIs" dxfId="6152" priority="1525" operator="notBetween">
      <formula>-0.1</formula>
      <formula>0.1</formula>
    </cfRule>
    <cfRule type="cellIs" dxfId="6151" priority="1526" operator="between">
      <formula>-0.1</formula>
      <formula>0.1</formula>
    </cfRule>
  </conditionalFormatting>
  <conditionalFormatting sqref="L81">
    <cfRule type="cellIs" dxfId="6150" priority="940" operator="equal">
      <formula>""</formula>
    </cfRule>
    <cfRule type="cellIs" dxfId="6149" priority="941" operator="notBetween">
      <formula>-0.5</formula>
      <formula>0.5</formula>
    </cfRule>
    <cfRule type="cellIs" dxfId="6148" priority="942" operator="notBetween">
      <formula>-0.3333</formula>
      <formula>0.3333</formula>
    </cfRule>
    <cfRule type="cellIs" dxfId="6147" priority="943" operator="notBetween">
      <formula>-0.1</formula>
      <formula>0.1</formula>
    </cfRule>
    <cfRule type="cellIs" dxfId="6146" priority="944" operator="between">
      <formula>-0.1</formula>
      <formula>0.1</formula>
    </cfRule>
  </conditionalFormatting>
  <conditionalFormatting sqref="E521:E522">
    <cfRule type="cellIs" dxfId="6145" priority="1509" operator="equal">
      <formula>""</formula>
    </cfRule>
    <cfRule type="cellIs" dxfId="6144" priority="1510" operator="notBetween">
      <formula>-0.5</formula>
      <formula>0.5</formula>
    </cfRule>
    <cfRule type="cellIs" dxfId="6143" priority="1511" operator="notBetween">
      <formula>-0.3333</formula>
      <formula>0.3333</formula>
    </cfRule>
    <cfRule type="cellIs" dxfId="6142" priority="1512" operator="notBetween">
      <formula>-0.1</formula>
      <formula>0.1</formula>
    </cfRule>
    <cfRule type="cellIs" dxfId="6141" priority="1513" operator="between">
      <formula>-0.1</formula>
      <formula>0.1</formula>
    </cfRule>
  </conditionalFormatting>
  <conditionalFormatting sqref="E521:E522">
    <cfRule type="cellIs" dxfId="6140" priority="1508" operator="equal">
      <formula>""</formula>
    </cfRule>
  </conditionalFormatting>
  <conditionalFormatting sqref="E521:E522">
    <cfRule type="cellIs" dxfId="6139" priority="1507" operator="equal">
      <formula>""</formula>
    </cfRule>
  </conditionalFormatting>
  <conditionalFormatting sqref="E521:E522">
    <cfRule type="cellIs" dxfId="6138" priority="1506" operator="equal">
      <formula>""</formula>
    </cfRule>
  </conditionalFormatting>
  <conditionalFormatting sqref="E521:E522">
    <cfRule type="cellIs" dxfId="6137" priority="1505" operator="equal">
      <formula>""</formula>
    </cfRule>
  </conditionalFormatting>
  <conditionalFormatting sqref="E521:E522">
    <cfRule type="cellIs" dxfId="6136" priority="1504" operator="between">
      <formula>-0.1</formula>
      <formula>0.1</formula>
    </cfRule>
  </conditionalFormatting>
  <conditionalFormatting sqref="E535">
    <cfRule type="cellIs" dxfId="6135" priority="1493" operator="equal">
      <formula>""</formula>
    </cfRule>
    <cfRule type="cellIs" dxfId="6134" priority="1494" operator="notBetween">
      <formula>-0.5</formula>
      <formula>0.5</formula>
    </cfRule>
    <cfRule type="cellIs" dxfId="6133" priority="1495" operator="notBetween">
      <formula>-0.3333</formula>
      <formula>0.3333</formula>
    </cfRule>
    <cfRule type="cellIs" dxfId="6132" priority="1496" operator="notBetween">
      <formula>-0.1</formula>
      <formula>0.1</formula>
    </cfRule>
    <cfRule type="cellIs" dxfId="6131" priority="1497" operator="between">
      <formula>-0.1</formula>
      <formula>0.1</formula>
    </cfRule>
  </conditionalFormatting>
  <conditionalFormatting sqref="E535">
    <cfRule type="cellIs" dxfId="6130" priority="1492" operator="equal">
      <formula>""</formula>
    </cfRule>
  </conditionalFormatting>
  <conditionalFormatting sqref="E535">
    <cfRule type="cellIs" dxfId="6129" priority="1491" operator="equal">
      <formula>""</formula>
    </cfRule>
  </conditionalFormatting>
  <conditionalFormatting sqref="E535">
    <cfRule type="cellIs" dxfId="6128" priority="1490" operator="equal">
      <formula>""</formula>
    </cfRule>
  </conditionalFormatting>
  <conditionalFormatting sqref="E535">
    <cfRule type="cellIs" dxfId="6127" priority="1489" operator="equal">
      <formula>""</formula>
    </cfRule>
  </conditionalFormatting>
  <conditionalFormatting sqref="E535">
    <cfRule type="cellIs" dxfId="6126" priority="1488" operator="between">
      <formula>-0.1</formula>
      <formula>0.1</formula>
    </cfRule>
  </conditionalFormatting>
  <conditionalFormatting sqref="E539">
    <cfRule type="cellIs" dxfId="6125" priority="1477" operator="equal">
      <formula>""</formula>
    </cfRule>
    <cfRule type="cellIs" dxfId="6124" priority="1478" operator="notBetween">
      <formula>-0.5</formula>
      <formula>0.5</formula>
    </cfRule>
    <cfRule type="cellIs" dxfId="6123" priority="1479" operator="notBetween">
      <formula>-0.3333</formula>
      <formula>0.3333</formula>
    </cfRule>
    <cfRule type="cellIs" dxfId="6122" priority="1480" operator="notBetween">
      <formula>-0.1</formula>
      <formula>0.1</formula>
    </cfRule>
    <cfRule type="cellIs" dxfId="6121" priority="1481" operator="between">
      <formula>-0.1</formula>
      <formula>0.1</formula>
    </cfRule>
  </conditionalFormatting>
  <conditionalFormatting sqref="E539">
    <cfRule type="cellIs" dxfId="6120" priority="1476" operator="equal">
      <formula>""</formula>
    </cfRule>
  </conditionalFormatting>
  <conditionalFormatting sqref="E539">
    <cfRule type="cellIs" dxfId="6119" priority="1475" operator="equal">
      <formula>""</formula>
    </cfRule>
  </conditionalFormatting>
  <conditionalFormatting sqref="E539">
    <cfRule type="cellIs" dxfId="6118" priority="1474" operator="equal">
      <formula>""</formula>
    </cfRule>
  </conditionalFormatting>
  <conditionalFormatting sqref="E539">
    <cfRule type="cellIs" dxfId="6117" priority="1473" operator="equal">
      <formula>""</formula>
    </cfRule>
  </conditionalFormatting>
  <conditionalFormatting sqref="E539">
    <cfRule type="cellIs" dxfId="6116" priority="1472" operator="between">
      <formula>-0.1</formula>
      <formula>0.1</formula>
    </cfRule>
  </conditionalFormatting>
  <conditionalFormatting sqref="E541:E543">
    <cfRule type="cellIs" dxfId="6115" priority="1461" operator="equal">
      <formula>""</formula>
    </cfRule>
    <cfRule type="cellIs" dxfId="6114" priority="1462" operator="notBetween">
      <formula>-0.5</formula>
      <formula>0.5</formula>
    </cfRule>
    <cfRule type="cellIs" dxfId="6113" priority="1463" operator="notBetween">
      <formula>-0.3333</formula>
      <formula>0.3333</formula>
    </cfRule>
    <cfRule type="cellIs" dxfId="6112" priority="1464" operator="notBetween">
      <formula>-0.1</formula>
      <formula>0.1</formula>
    </cfRule>
    <cfRule type="cellIs" dxfId="6111" priority="1465" operator="between">
      <formula>-0.1</formula>
      <formula>0.1</formula>
    </cfRule>
  </conditionalFormatting>
  <conditionalFormatting sqref="E541:E543">
    <cfRule type="cellIs" dxfId="6110" priority="1460" operator="equal">
      <formula>""</formula>
    </cfRule>
  </conditionalFormatting>
  <conditionalFormatting sqref="E541:E543">
    <cfRule type="cellIs" dxfId="6109" priority="1459" operator="equal">
      <formula>""</formula>
    </cfRule>
  </conditionalFormatting>
  <conditionalFormatting sqref="E541:E543">
    <cfRule type="cellIs" dxfId="6108" priority="1458" operator="equal">
      <formula>""</formula>
    </cfRule>
  </conditionalFormatting>
  <conditionalFormatting sqref="E541:E543">
    <cfRule type="cellIs" dxfId="6107" priority="1457" operator="equal">
      <formula>""</formula>
    </cfRule>
  </conditionalFormatting>
  <conditionalFormatting sqref="E541:E543">
    <cfRule type="cellIs" dxfId="6106" priority="1456" operator="between">
      <formula>-0.1</formula>
      <formula>0.1</formula>
    </cfRule>
  </conditionalFormatting>
  <conditionalFormatting sqref="E90">
    <cfRule type="cellIs" dxfId="6105" priority="1445" operator="equal">
      <formula>""</formula>
    </cfRule>
    <cfRule type="cellIs" dxfId="6104" priority="1446" operator="notBetween">
      <formula>-0.5</formula>
      <formula>0.5</formula>
    </cfRule>
    <cfRule type="cellIs" dxfId="6103" priority="1447" operator="notBetween">
      <formula>-0.3333</formula>
      <formula>0.3333</formula>
    </cfRule>
    <cfRule type="cellIs" dxfId="6102" priority="1448" operator="notBetween">
      <formula>-0.1</formula>
      <formula>0.1</formula>
    </cfRule>
    <cfRule type="cellIs" dxfId="6101" priority="1449" operator="between">
      <formula>-0.1</formula>
      <formula>0.1</formula>
    </cfRule>
  </conditionalFormatting>
  <conditionalFormatting sqref="E90">
    <cfRule type="cellIs" dxfId="6100" priority="1444" operator="equal">
      <formula>""</formula>
    </cfRule>
  </conditionalFormatting>
  <conditionalFormatting sqref="E90">
    <cfRule type="cellIs" dxfId="6099" priority="1443" operator="equal">
      <formula>""</formula>
    </cfRule>
  </conditionalFormatting>
  <conditionalFormatting sqref="E90">
    <cfRule type="cellIs" dxfId="6098" priority="1442" operator="equal">
      <formula>""</formula>
    </cfRule>
  </conditionalFormatting>
  <conditionalFormatting sqref="E90">
    <cfRule type="cellIs" dxfId="6097" priority="1441" operator="equal">
      <formula>""</formula>
    </cfRule>
  </conditionalFormatting>
  <conditionalFormatting sqref="E90">
    <cfRule type="cellIs" dxfId="6096" priority="1440" operator="between">
      <formula>-0.1</formula>
      <formula>0.1</formula>
    </cfRule>
  </conditionalFormatting>
  <conditionalFormatting sqref="E556:E557">
    <cfRule type="cellIs" dxfId="6095" priority="1399" operator="equal">
      <formula>""</formula>
    </cfRule>
    <cfRule type="cellIs" dxfId="6094" priority="1438" operator="between">
      <formula>-0.1</formula>
      <formula>0.1</formula>
    </cfRule>
    <cfRule type="cellIs" dxfId="6093" priority="1439" operator="equal">
      <formula>""</formula>
    </cfRule>
  </conditionalFormatting>
  <conditionalFormatting sqref="E556:E557">
    <cfRule type="cellIs" dxfId="6092" priority="1436" operator="between">
      <formula>-0.1</formula>
      <formula>0.1</formula>
    </cfRule>
    <cfRule type="cellIs" dxfId="6091" priority="1437" operator="equal">
      <formula>""</formula>
    </cfRule>
  </conditionalFormatting>
  <conditionalFormatting sqref="E556:E557">
    <cfRule type="cellIs" dxfId="6090" priority="1434" operator="between">
      <formula>-0.1</formula>
      <formula>0.1</formula>
    </cfRule>
    <cfRule type="cellIs" dxfId="6089" priority="1435" operator="equal">
      <formula>""</formula>
    </cfRule>
  </conditionalFormatting>
  <conditionalFormatting sqref="E556:E557">
    <cfRule type="cellIs" dxfId="6088" priority="1432" operator="between">
      <formula>-0.1</formula>
      <formula>0.1</formula>
    </cfRule>
    <cfRule type="cellIs" dxfId="6087" priority="1433" operator="equal">
      <formula>""</formula>
    </cfRule>
  </conditionalFormatting>
  <conditionalFormatting sqref="E556:E557">
    <cfRule type="cellIs" dxfId="6086" priority="1430" operator="between">
      <formula>-0.1</formula>
      <formula>0.1</formula>
    </cfRule>
    <cfRule type="cellIs" dxfId="6085" priority="1431" operator="equal">
      <formula>""</formula>
    </cfRule>
  </conditionalFormatting>
  <conditionalFormatting sqref="E556:E557">
    <cfRule type="cellIs" dxfId="6084" priority="1428" operator="between">
      <formula>-0.1</formula>
      <formula>0.1</formula>
    </cfRule>
    <cfRule type="cellIs" dxfId="6083" priority="1429" operator="equal">
      <formula>""</formula>
    </cfRule>
  </conditionalFormatting>
  <conditionalFormatting sqref="E556:E557">
    <cfRule type="cellIs" dxfId="6082" priority="1426" operator="between">
      <formula>-0.1</formula>
      <formula>0.1</formula>
    </cfRule>
    <cfRule type="cellIs" dxfId="6081" priority="1427" operator="equal">
      <formula>""</formula>
    </cfRule>
  </conditionalFormatting>
  <conditionalFormatting sqref="E556:E557">
    <cfRule type="cellIs" dxfId="6080" priority="1424" operator="between">
      <formula>-0.1</formula>
      <formula>0.1</formula>
    </cfRule>
    <cfRule type="cellIs" dxfId="6079" priority="1425" operator="equal">
      <formula>""</formula>
    </cfRule>
  </conditionalFormatting>
  <conditionalFormatting sqref="E556:E557">
    <cfRule type="cellIs" dxfId="6078" priority="1422" operator="between">
      <formula>-0.1</formula>
      <formula>0.1</formula>
    </cfRule>
    <cfRule type="cellIs" dxfId="6077" priority="1423" operator="equal">
      <formula>""</formula>
    </cfRule>
  </conditionalFormatting>
  <conditionalFormatting sqref="E556:E557">
    <cfRule type="cellIs" dxfId="6076" priority="1420" operator="between">
      <formula>-0.1</formula>
      <formula>0.1</formula>
    </cfRule>
    <cfRule type="cellIs" dxfId="6075" priority="1421" operator="equal">
      <formula>""</formula>
    </cfRule>
  </conditionalFormatting>
  <conditionalFormatting sqref="E556:E557">
    <cfRule type="cellIs" dxfId="6074" priority="1418" operator="between">
      <formula>-0.1</formula>
      <formula>0.1</formula>
    </cfRule>
    <cfRule type="cellIs" dxfId="6073" priority="1419" operator="equal">
      <formula>""</formula>
    </cfRule>
  </conditionalFormatting>
  <conditionalFormatting sqref="E556:E557">
    <cfRule type="cellIs" dxfId="6072" priority="1416" operator="between">
      <formula>-0.1</formula>
      <formula>0.1</formula>
    </cfRule>
    <cfRule type="cellIs" dxfId="6071" priority="1417" operator="equal">
      <formula>""</formula>
    </cfRule>
  </conditionalFormatting>
  <conditionalFormatting sqref="E556:E557">
    <cfRule type="cellIs" dxfId="6070" priority="1414" operator="between">
      <formula>-0.1</formula>
      <formula>0.1</formula>
    </cfRule>
    <cfRule type="cellIs" dxfId="6069" priority="1415" operator="equal">
      <formula>""</formula>
    </cfRule>
  </conditionalFormatting>
  <conditionalFormatting sqref="E556:E557">
    <cfRule type="cellIs" dxfId="6068" priority="1412" operator="between">
      <formula>-0.1</formula>
      <formula>0.1</formula>
    </cfRule>
    <cfRule type="cellIs" dxfId="6067" priority="1413" operator="equal">
      <formula>""</formula>
    </cfRule>
  </conditionalFormatting>
  <conditionalFormatting sqref="E556:E557">
    <cfRule type="cellIs" dxfId="6066" priority="1410" operator="between">
      <formula>-0.1</formula>
      <formula>0.1</formula>
    </cfRule>
    <cfRule type="cellIs" dxfId="6065" priority="1411" operator="equal">
      <formula>""</formula>
    </cfRule>
  </conditionalFormatting>
  <conditionalFormatting sqref="E556:E557">
    <cfRule type="cellIs" dxfId="6064" priority="1408" operator="between">
      <formula>-0.1</formula>
      <formula>0.1</formula>
    </cfRule>
    <cfRule type="cellIs" dxfId="6063" priority="1409" operator="equal">
      <formula>""</formula>
    </cfRule>
  </conditionalFormatting>
  <conditionalFormatting sqref="E556:E557">
    <cfRule type="cellIs" dxfId="6062" priority="1406" operator="between">
      <formula>-0.1</formula>
      <formula>0.1</formula>
    </cfRule>
    <cfRule type="cellIs" dxfId="6061" priority="1407" operator="equal">
      <formula>""</formula>
    </cfRule>
  </conditionalFormatting>
  <conditionalFormatting sqref="E556:E557">
    <cfRule type="cellIs" dxfId="6060" priority="1404" operator="between">
      <formula>-0.1</formula>
      <formula>0.1</formula>
    </cfRule>
    <cfRule type="cellIs" dxfId="6059" priority="1405" operator="equal">
      <formula>""</formula>
    </cfRule>
  </conditionalFormatting>
  <conditionalFormatting sqref="E556:E557">
    <cfRule type="cellIs" dxfId="6058" priority="1402" operator="between">
      <formula>-0.1</formula>
      <formula>0.1</formula>
    </cfRule>
    <cfRule type="cellIs" dxfId="6057" priority="1403" operator="equal">
      <formula>""</formula>
    </cfRule>
  </conditionalFormatting>
  <conditionalFormatting sqref="E556:E557">
    <cfRule type="cellIs" dxfId="6056" priority="1400" operator="between">
      <formula>-0.1</formula>
      <formula>0.1</formula>
    </cfRule>
    <cfRule type="cellIs" dxfId="6055" priority="1401" operator="equal">
      <formula>""</formula>
    </cfRule>
  </conditionalFormatting>
  <conditionalFormatting sqref="E273">
    <cfRule type="cellIs" dxfId="6054" priority="1173" operator="equal">
      <formula>""</formula>
    </cfRule>
    <cfRule type="cellIs" dxfId="6053" priority="1174" operator="notBetween">
      <formula>-0.5</formula>
      <formula>0.5</formula>
    </cfRule>
    <cfRule type="cellIs" dxfId="6052" priority="1175" operator="notBetween">
      <formula>-0.3333</formula>
      <formula>0.3333</formula>
    </cfRule>
    <cfRule type="cellIs" dxfId="6051" priority="1176" operator="notBetween">
      <formula>-0.1</formula>
      <formula>0.1</formula>
    </cfRule>
    <cfRule type="cellIs" dxfId="6050" priority="1177" operator="between">
      <formula>-0.1</formula>
      <formula>0.1</formula>
    </cfRule>
  </conditionalFormatting>
  <conditionalFormatting sqref="E279">
    <cfRule type="cellIs" dxfId="6049" priority="1167" operator="equal">
      <formula>""</formula>
    </cfRule>
    <cfRule type="cellIs" dxfId="6048" priority="1168" operator="notBetween">
      <formula>-0.5</formula>
      <formula>0.5</formula>
    </cfRule>
    <cfRule type="cellIs" dxfId="6047" priority="1169" operator="notBetween">
      <formula>-0.3333</formula>
      <formula>0.3333</formula>
    </cfRule>
    <cfRule type="cellIs" dxfId="6046" priority="1170" operator="notBetween">
      <formula>-0.1</formula>
      <formula>0.1</formula>
    </cfRule>
    <cfRule type="cellIs" dxfId="6045" priority="1171" operator="between">
      <formula>-0.1</formula>
      <formula>0.1</formula>
    </cfRule>
  </conditionalFormatting>
  <conditionalFormatting sqref="E301">
    <cfRule type="cellIs" dxfId="6044" priority="1153" operator="equal">
      <formula>""</formula>
    </cfRule>
    <cfRule type="cellIs" dxfId="6043" priority="1154" operator="notBetween">
      <formula>-0.5</formula>
      <formula>0.5</formula>
    </cfRule>
    <cfRule type="cellIs" dxfId="6042" priority="1155" operator="notBetween">
      <formula>-0.3333</formula>
      <formula>0.3333</formula>
    </cfRule>
    <cfRule type="cellIs" dxfId="6041" priority="1156" operator="notBetween">
      <formula>-0.1</formula>
      <formula>0.1</formula>
    </cfRule>
    <cfRule type="cellIs" dxfId="6040" priority="1157" operator="between">
      <formula>-0.1</formula>
      <formula>0.1</formula>
    </cfRule>
  </conditionalFormatting>
  <conditionalFormatting sqref="E295">
    <cfRule type="cellIs" dxfId="6039" priority="1141" operator="equal">
      <formula>""</formula>
    </cfRule>
    <cfRule type="cellIs" dxfId="6038" priority="1142" operator="notBetween">
      <formula>-0.5</formula>
      <formula>0.5</formula>
    </cfRule>
    <cfRule type="cellIs" dxfId="6037" priority="1143" operator="notBetween">
      <formula>-0.3333</formula>
      <formula>0.3333</formula>
    </cfRule>
    <cfRule type="cellIs" dxfId="6036" priority="1144" operator="notBetween">
      <formula>-0.1</formula>
      <formula>0.1</formula>
    </cfRule>
    <cfRule type="cellIs" dxfId="6035" priority="1145" operator="between">
      <formula>-0.1</formula>
      <formula>0.1</formula>
    </cfRule>
  </conditionalFormatting>
  <conditionalFormatting sqref="E317">
    <cfRule type="cellIs" dxfId="6034" priority="1147" operator="equal">
      <formula>""</formula>
    </cfRule>
    <cfRule type="cellIs" dxfId="6033" priority="1148" operator="notBetween">
      <formula>-0.5</formula>
      <formula>0.5</formula>
    </cfRule>
    <cfRule type="cellIs" dxfId="6032" priority="1149" operator="notBetween">
      <formula>-0.3333</formula>
      <formula>0.3333</formula>
    </cfRule>
    <cfRule type="cellIs" dxfId="6031" priority="1150" operator="notBetween">
      <formula>-0.1</formula>
      <formula>0.1</formula>
    </cfRule>
    <cfRule type="cellIs" dxfId="6030" priority="1151" operator="between">
      <formula>-0.1</formula>
      <formula>0.1</formula>
    </cfRule>
  </conditionalFormatting>
  <conditionalFormatting sqref="E323">
    <cfRule type="cellIs" dxfId="6029" priority="1135" operator="equal">
      <formula>""</formula>
    </cfRule>
    <cfRule type="cellIs" dxfId="6028" priority="1136" operator="notBetween">
      <formula>-0.5</formula>
      <formula>0.5</formula>
    </cfRule>
    <cfRule type="cellIs" dxfId="6027" priority="1137" operator="notBetween">
      <formula>-0.3333</formula>
      <formula>0.3333</formula>
    </cfRule>
    <cfRule type="cellIs" dxfId="6026" priority="1138" operator="notBetween">
      <formula>-0.1</formula>
      <formula>0.1</formula>
    </cfRule>
    <cfRule type="cellIs" dxfId="6025" priority="1139" operator="between">
      <formula>-0.1</formula>
      <formula>0.1</formula>
    </cfRule>
  </conditionalFormatting>
  <conditionalFormatting sqref="L245:L303">
    <cfRule type="cellIs" dxfId="6024" priority="555" operator="equal">
      <formula>""</formula>
    </cfRule>
    <cfRule type="cellIs" dxfId="6023" priority="556" operator="notBetween">
      <formula>-0.5</formula>
      <formula>0.5</formula>
    </cfRule>
    <cfRule type="cellIs" dxfId="6022" priority="557" operator="notBetween">
      <formula>-0.3333</formula>
      <formula>0.3333</formula>
    </cfRule>
    <cfRule type="cellIs" dxfId="6021" priority="558" operator="notBetween">
      <formula>-0.1</formula>
      <formula>0.1</formula>
    </cfRule>
    <cfRule type="cellIs" dxfId="6020" priority="559" operator="between">
      <formula>-0.1</formula>
      <formula>0.1</formula>
    </cfRule>
  </conditionalFormatting>
  <conditionalFormatting sqref="L304:L307">
    <cfRule type="cellIs" dxfId="6019" priority="550" operator="equal">
      <formula>""</formula>
    </cfRule>
    <cfRule type="cellIs" dxfId="6018" priority="551" operator="notBetween">
      <formula>-0.5</formula>
      <formula>0.5</formula>
    </cfRule>
    <cfRule type="cellIs" dxfId="6017" priority="552" operator="notBetween">
      <formula>-0.3333</formula>
      <formula>0.3333</formula>
    </cfRule>
    <cfRule type="cellIs" dxfId="6016" priority="553" operator="notBetween">
      <formula>-0.1</formula>
      <formula>0.1</formula>
    </cfRule>
    <cfRule type="cellIs" dxfId="6015" priority="554" operator="between">
      <formula>-0.1</formula>
      <formula>0.1</formula>
    </cfRule>
  </conditionalFormatting>
  <conditionalFormatting sqref="L308:L309">
    <cfRule type="cellIs" dxfId="6014" priority="545" operator="equal">
      <formula>""</formula>
    </cfRule>
    <cfRule type="cellIs" dxfId="6013" priority="546" operator="notBetween">
      <formula>-0.5</formula>
      <formula>0.5</formula>
    </cfRule>
    <cfRule type="cellIs" dxfId="6012" priority="547" operator="notBetween">
      <formula>-0.3333</formula>
      <formula>0.3333</formula>
    </cfRule>
    <cfRule type="cellIs" dxfId="6011" priority="548" operator="notBetween">
      <formula>-0.1</formula>
      <formula>0.1</formula>
    </cfRule>
    <cfRule type="cellIs" dxfId="6010" priority="549" operator="between">
      <formula>-0.1</formula>
      <formula>0.1</formula>
    </cfRule>
  </conditionalFormatting>
  <conditionalFormatting sqref="L130:L131">
    <cfRule type="cellIs" dxfId="6009" priority="540" operator="equal">
      <formula>""</formula>
    </cfRule>
    <cfRule type="cellIs" dxfId="6008" priority="541" operator="notBetween">
      <formula>-0.5</formula>
      <formula>0.5</formula>
    </cfRule>
    <cfRule type="cellIs" dxfId="6007" priority="542" operator="notBetween">
      <formula>-0.3333</formula>
      <formula>0.3333</formula>
    </cfRule>
    <cfRule type="cellIs" dxfId="6006" priority="543" operator="notBetween">
      <formula>-0.1</formula>
      <formula>0.1</formula>
    </cfRule>
    <cfRule type="cellIs" dxfId="6005" priority="544" operator="between">
      <formula>-0.1</formula>
      <formula>0.1</formula>
    </cfRule>
  </conditionalFormatting>
  <conditionalFormatting sqref="L95 L101 L98:L99 L126:L128">
    <cfRule type="cellIs" dxfId="6004" priority="1110" operator="equal">
      <formula>""</formula>
    </cfRule>
    <cfRule type="cellIs" dxfId="6003" priority="1111" operator="notBetween">
      <formula>-0.5</formula>
      <formula>0.5</formula>
    </cfRule>
    <cfRule type="cellIs" dxfId="6002" priority="1112" operator="notBetween">
      <formula>-0.3333</formula>
      <formula>0.3333</formula>
    </cfRule>
    <cfRule type="cellIs" dxfId="6001" priority="1113" operator="notBetween">
      <formula>-0.1</formula>
      <formula>0.1</formula>
    </cfRule>
    <cfRule type="cellIs" dxfId="6000" priority="1114" operator="between">
      <formula>-0.1</formula>
      <formula>0.1</formula>
    </cfRule>
  </conditionalFormatting>
  <conditionalFormatting sqref="L100">
    <cfRule type="cellIs" dxfId="5999" priority="965" operator="equal">
      <formula>""</formula>
    </cfRule>
    <cfRule type="cellIs" dxfId="5998" priority="966" operator="notBetween">
      <formula>-0.5</formula>
      <formula>0.5</formula>
    </cfRule>
    <cfRule type="cellIs" dxfId="5997" priority="967" operator="notBetween">
      <formula>-0.3333</formula>
      <formula>0.3333</formula>
    </cfRule>
    <cfRule type="cellIs" dxfId="5996" priority="968" operator="notBetween">
      <formula>-0.1</formula>
      <formula>0.1</formula>
    </cfRule>
    <cfRule type="cellIs" dxfId="5995" priority="969" operator="between">
      <formula>-0.1</formula>
      <formula>0.1</formula>
    </cfRule>
  </conditionalFormatting>
  <conditionalFormatting sqref="L4">
    <cfRule type="cellIs" dxfId="5994" priority="1105" operator="equal">
      <formula>""</formula>
    </cfRule>
    <cfRule type="cellIs" dxfId="5993" priority="1106" operator="notBetween">
      <formula>-0.5</formula>
      <formula>0.5</formula>
    </cfRule>
    <cfRule type="cellIs" dxfId="5992" priority="1107" operator="notBetween">
      <formula>-0.3333</formula>
      <formula>0.3333</formula>
    </cfRule>
    <cfRule type="cellIs" dxfId="5991" priority="1108" operator="notBetween">
      <formula>-0.1</formula>
      <formula>0.1</formula>
    </cfRule>
    <cfRule type="cellIs" dxfId="5990" priority="1109" operator="between">
      <formula>-0.1</formula>
      <formula>0.1</formula>
    </cfRule>
  </conditionalFormatting>
  <conditionalFormatting sqref="L9:L10">
    <cfRule type="cellIs" dxfId="5989" priority="1100" operator="equal">
      <formula>""</formula>
    </cfRule>
    <cfRule type="cellIs" dxfId="5988" priority="1101" operator="notBetween">
      <formula>-0.5</formula>
      <formula>0.5</formula>
    </cfRule>
    <cfRule type="cellIs" dxfId="5987" priority="1102" operator="notBetween">
      <formula>-0.3333</formula>
      <formula>0.3333</formula>
    </cfRule>
    <cfRule type="cellIs" dxfId="5986" priority="1103" operator="notBetween">
      <formula>-0.1</formula>
      <formula>0.1</formula>
    </cfRule>
    <cfRule type="cellIs" dxfId="5985" priority="1104" operator="between">
      <formula>-0.1</formula>
      <formula>0.1</formula>
    </cfRule>
  </conditionalFormatting>
  <conditionalFormatting sqref="L14:L16">
    <cfRule type="cellIs" dxfId="5984" priority="1090" operator="equal">
      <formula>""</formula>
    </cfRule>
    <cfRule type="cellIs" dxfId="5983" priority="1091" operator="notBetween">
      <formula>-0.5</formula>
      <formula>0.5</formula>
    </cfRule>
    <cfRule type="cellIs" dxfId="5982" priority="1092" operator="notBetween">
      <formula>-0.3333</formula>
      <formula>0.3333</formula>
    </cfRule>
    <cfRule type="cellIs" dxfId="5981" priority="1093" operator="notBetween">
      <formula>-0.1</formula>
      <formula>0.1</formula>
    </cfRule>
    <cfRule type="cellIs" dxfId="5980" priority="1094" operator="between">
      <formula>-0.1</formula>
      <formula>0.1</formula>
    </cfRule>
  </conditionalFormatting>
  <conditionalFormatting sqref="L19">
    <cfRule type="cellIs" dxfId="5979" priority="1085" operator="equal">
      <formula>""</formula>
    </cfRule>
    <cfRule type="cellIs" dxfId="5978" priority="1086" operator="notBetween">
      <formula>-0.5</formula>
      <formula>0.5</formula>
    </cfRule>
    <cfRule type="cellIs" dxfId="5977" priority="1087" operator="notBetween">
      <formula>-0.3333</formula>
      <formula>0.3333</formula>
    </cfRule>
    <cfRule type="cellIs" dxfId="5976" priority="1088" operator="notBetween">
      <formula>-0.1</formula>
      <formula>0.1</formula>
    </cfRule>
    <cfRule type="cellIs" dxfId="5975" priority="1089" operator="between">
      <formula>-0.1</formula>
      <formula>0.1</formula>
    </cfRule>
  </conditionalFormatting>
  <conditionalFormatting sqref="L20:L22">
    <cfRule type="cellIs" dxfId="5974" priority="1080" operator="equal">
      <formula>""</formula>
    </cfRule>
    <cfRule type="cellIs" dxfId="5973" priority="1081" operator="notBetween">
      <formula>-0.5</formula>
      <formula>0.5</formula>
    </cfRule>
    <cfRule type="cellIs" dxfId="5972" priority="1082" operator="notBetween">
      <formula>-0.3333</formula>
      <formula>0.3333</formula>
    </cfRule>
    <cfRule type="cellIs" dxfId="5971" priority="1083" operator="notBetween">
      <formula>-0.1</formula>
      <formula>0.1</formula>
    </cfRule>
    <cfRule type="cellIs" dxfId="5970" priority="1084" operator="between">
      <formula>-0.1</formula>
      <formula>0.1</formula>
    </cfRule>
  </conditionalFormatting>
  <conditionalFormatting sqref="L26 L28:L29">
    <cfRule type="cellIs" dxfId="5969" priority="1075" operator="equal">
      <formula>""</formula>
    </cfRule>
    <cfRule type="cellIs" dxfId="5968" priority="1076" operator="notBetween">
      <formula>-0.5</formula>
      <formula>0.5</formula>
    </cfRule>
    <cfRule type="cellIs" dxfId="5967" priority="1077" operator="notBetween">
      <formula>-0.3333</formula>
      <formula>0.3333</formula>
    </cfRule>
    <cfRule type="cellIs" dxfId="5966" priority="1078" operator="notBetween">
      <formula>-0.1</formula>
      <formula>0.1</formula>
    </cfRule>
    <cfRule type="cellIs" dxfId="5965" priority="1079" operator="between">
      <formula>-0.1</formula>
      <formula>0.1</formula>
    </cfRule>
  </conditionalFormatting>
  <conditionalFormatting sqref="L32">
    <cfRule type="cellIs" dxfId="5964" priority="1070" operator="equal">
      <formula>""</formula>
    </cfRule>
    <cfRule type="cellIs" dxfId="5963" priority="1071" operator="notBetween">
      <formula>-0.5</formula>
      <formula>0.5</formula>
    </cfRule>
    <cfRule type="cellIs" dxfId="5962" priority="1072" operator="notBetween">
      <formula>-0.3333</formula>
      <formula>0.3333</formula>
    </cfRule>
    <cfRule type="cellIs" dxfId="5961" priority="1073" operator="notBetween">
      <formula>-0.1</formula>
      <formula>0.1</formula>
    </cfRule>
    <cfRule type="cellIs" dxfId="5960" priority="1074" operator="between">
      <formula>-0.1</formula>
      <formula>0.1</formula>
    </cfRule>
  </conditionalFormatting>
  <conditionalFormatting sqref="L33 L35:L38">
    <cfRule type="cellIs" dxfId="5959" priority="1065" operator="equal">
      <formula>""</formula>
    </cfRule>
    <cfRule type="cellIs" dxfId="5958" priority="1066" operator="notBetween">
      <formula>-0.5</formula>
      <formula>0.5</formula>
    </cfRule>
    <cfRule type="cellIs" dxfId="5957" priority="1067" operator="notBetween">
      <formula>-0.3333</formula>
      <formula>0.3333</formula>
    </cfRule>
    <cfRule type="cellIs" dxfId="5956" priority="1068" operator="notBetween">
      <formula>-0.1</formula>
      <formula>0.1</formula>
    </cfRule>
    <cfRule type="cellIs" dxfId="5955" priority="1069" operator="between">
      <formula>-0.1</formula>
      <formula>0.1</formula>
    </cfRule>
  </conditionalFormatting>
  <conditionalFormatting sqref="L42 L44:L46">
    <cfRule type="cellIs" dxfId="5954" priority="1060" operator="equal">
      <formula>""</formula>
    </cfRule>
    <cfRule type="cellIs" dxfId="5953" priority="1061" operator="notBetween">
      <formula>-0.5</formula>
      <formula>0.5</formula>
    </cfRule>
    <cfRule type="cellIs" dxfId="5952" priority="1062" operator="notBetween">
      <formula>-0.3333</formula>
      <formula>0.3333</formula>
    </cfRule>
    <cfRule type="cellIs" dxfId="5951" priority="1063" operator="notBetween">
      <formula>-0.1</formula>
      <formula>0.1</formula>
    </cfRule>
    <cfRule type="cellIs" dxfId="5950" priority="1064" operator="between">
      <formula>-0.1</formula>
      <formula>0.1</formula>
    </cfRule>
  </conditionalFormatting>
  <conditionalFormatting sqref="L50">
    <cfRule type="cellIs" dxfId="5949" priority="1055" operator="equal">
      <formula>""</formula>
    </cfRule>
    <cfRule type="cellIs" dxfId="5948" priority="1056" operator="notBetween">
      <formula>-0.5</formula>
      <formula>0.5</formula>
    </cfRule>
    <cfRule type="cellIs" dxfId="5947" priority="1057" operator="notBetween">
      <formula>-0.3333</formula>
      <formula>0.3333</formula>
    </cfRule>
    <cfRule type="cellIs" dxfId="5946" priority="1058" operator="notBetween">
      <formula>-0.1</formula>
      <formula>0.1</formula>
    </cfRule>
    <cfRule type="cellIs" dxfId="5945" priority="1059" operator="between">
      <formula>-0.1</formula>
      <formula>0.1</formula>
    </cfRule>
  </conditionalFormatting>
  <conditionalFormatting sqref="L51:L52">
    <cfRule type="cellIs" dxfId="5944" priority="1050" operator="equal">
      <formula>""</formula>
    </cfRule>
    <cfRule type="cellIs" dxfId="5943" priority="1051" operator="notBetween">
      <formula>-0.5</formula>
      <formula>0.5</formula>
    </cfRule>
    <cfRule type="cellIs" dxfId="5942" priority="1052" operator="notBetween">
      <formula>-0.3333</formula>
      <formula>0.3333</formula>
    </cfRule>
    <cfRule type="cellIs" dxfId="5941" priority="1053" operator="notBetween">
      <formula>-0.1</formula>
      <formula>0.1</formula>
    </cfRule>
    <cfRule type="cellIs" dxfId="5940" priority="1054" operator="between">
      <formula>-0.1</formula>
      <formula>0.1</formula>
    </cfRule>
  </conditionalFormatting>
  <conditionalFormatting sqref="L49">
    <cfRule type="cellIs" dxfId="5939" priority="1045" operator="equal">
      <formula>""</formula>
    </cfRule>
    <cfRule type="cellIs" dxfId="5938" priority="1046" operator="notBetween">
      <formula>-0.5</formula>
      <formula>0.5</formula>
    </cfRule>
    <cfRule type="cellIs" dxfId="5937" priority="1047" operator="notBetween">
      <formula>-0.3333</formula>
      <formula>0.3333</formula>
    </cfRule>
    <cfRule type="cellIs" dxfId="5936" priority="1048" operator="notBetween">
      <formula>-0.1</formula>
      <formula>0.1</formula>
    </cfRule>
    <cfRule type="cellIs" dxfId="5935" priority="1049" operator="between">
      <formula>-0.1</formula>
      <formula>0.1</formula>
    </cfRule>
  </conditionalFormatting>
  <conditionalFormatting sqref="L433">
    <cfRule type="cellIs" dxfId="5934" priority="830" operator="equal">
      <formula>""</formula>
    </cfRule>
    <cfRule type="cellIs" dxfId="5933" priority="831" operator="notBetween">
      <formula>-0.5</formula>
      <formula>0.5</formula>
    </cfRule>
    <cfRule type="cellIs" dxfId="5932" priority="832" operator="notBetween">
      <formula>-0.3333</formula>
      <formula>0.3333</formula>
    </cfRule>
    <cfRule type="cellIs" dxfId="5931" priority="833" operator="notBetween">
      <formula>-0.1</formula>
      <formula>0.1</formula>
    </cfRule>
    <cfRule type="cellIs" dxfId="5930" priority="834" operator="between">
      <formula>-0.1</formula>
      <formula>0.1</formula>
    </cfRule>
  </conditionalFormatting>
  <conditionalFormatting sqref="L58 L63 L72">
    <cfRule type="cellIs" dxfId="5929" priority="1040" operator="equal">
      <formula>""</formula>
    </cfRule>
    <cfRule type="cellIs" dxfId="5928" priority="1041" operator="notBetween">
      <formula>-0.5</formula>
      <formula>0.5</formula>
    </cfRule>
    <cfRule type="cellIs" dxfId="5927" priority="1042" operator="notBetween">
      <formula>-0.3333</formula>
      <formula>0.3333</formula>
    </cfRule>
    <cfRule type="cellIs" dxfId="5926" priority="1043" operator="notBetween">
      <formula>-0.1</formula>
      <formula>0.1</formula>
    </cfRule>
    <cfRule type="cellIs" dxfId="5925" priority="1044" operator="between">
      <formula>-0.1</formula>
      <formula>0.1</formula>
    </cfRule>
  </conditionalFormatting>
  <conditionalFormatting sqref="L60">
    <cfRule type="cellIs" dxfId="5924" priority="1035" operator="equal">
      <formula>""</formula>
    </cfRule>
    <cfRule type="cellIs" dxfId="5923" priority="1036" operator="notBetween">
      <formula>-0.5</formula>
      <formula>0.5</formula>
    </cfRule>
    <cfRule type="cellIs" dxfId="5922" priority="1037" operator="notBetween">
      <formula>-0.3333</formula>
      <formula>0.3333</formula>
    </cfRule>
    <cfRule type="cellIs" dxfId="5921" priority="1038" operator="notBetween">
      <formula>-0.1</formula>
      <formula>0.1</formula>
    </cfRule>
    <cfRule type="cellIs" dxfId="5920" priority="1039" operator="between">
      <formula>-0.1</formula>
      <formula>0.1</formula>
    </cfRule>
  </conditionalFormatting>
  <conditionalFormatting sqref="L61:L62">
    <cfRule type="cellIs" dxfId="5919" priority="1030" operator="equal">
      <formula>""</formula>
    </cfRule>
    <cfRule type="cellIs" dxfId="5918" priority="1031" operator="notBetween">
      <formula>-0.5</formula>
      <formula>0.5</formula>
    </cfRule>
    <cfRule type="cellIs" dxfId="5917" priority="1032" operator="notBetween">
      <formula>-0.3333</formula>
      <formula>0.3333</formula>
    </cfRule>
    <cfRule type="cellIs" dxfId="5916" priority="1033" operator="notBetween">
      <formula>-0.1</formula>
      <formula>0.1</formula>
    </cfRule>
    <cfRule type="cellIs" dxfId="5915" priority="1034" operator="between">
      <formula>-0.1</formula>
      <formula>0.1</formula>
    </cfRule>
  </conditionalFormatting>
  <conditionalFormatting sqref="L65">
    <cfRule type="cellIs" dxfId="5914" priority="1025" operator="equal">
      <formula>""</formula>
    </cfRule>
    <cfRule type="cellIs" dxfId="5913" priority="1026" operator="notBetween">
      <formula>-0.5</formula>
      <formula>0.5</formula>
    </cfRule>
    <cfRule type="cellIs" dxfId="5912" priority="1027" operator="notBetween">
      <formula>-0.3333</formula>
      <formula>0.3333</formula>
    </cfRule>
    <cfRule type="cellIs" dxfId="5911" priority="1028" operator="notBetween">
      <formula>-0.1</formula>
      <formula>0.1</formula>
    </cfRule>
    <cfRule type="cellIs" dxfId="5910" priority="1029" operator="between">
      <formula>-0.1</formula>
      <formula>0.1</formula>
    </cfRule>
  </conditionalFormatting>
  <conditionalFormatting sqref="L68">
    <cfRule type="cellIs" dxfId="5909" priority="1020" operator="equal">
      <formula>""</formula>
    </cfRule>
    <cfRule type="cellIs" dxfId="5908" priority="1021" operator="notBetween">
      <formula>-0.5</formula>
      <formula>0.5</formula>
    </cfRule>
    <cfRule type="cellIs" dxfId="5907" priority="1022" operator="notBetween">
      <formula>-0.3333</formula>
      <formula>0.3333</formula>
    </cfRule>
    <cfRule type="cellIs" dxfId="5906" priority="1023" operator="notBetween">
      <formula>-0.1</formula>
      <formula>0.1</formula>
    </cfRule>
    <cfRule type="cellIs" dxfId="5905" priority="1024" operator="between">
      <formula>-0.1</formula>
      <formula>0.1</formula>
    </cfRule>
  </conditionalFormatting>
  <conditionalFormatting sqref="L71">
    <cfRule type="cellIs" dxfId="5904" priority="1015" operator="equal">
      <formula>""</formula>
    </cfRule>
    <cfRule type="cellIs" dxfId="5903" priority="1016" operator="notBetween">
      <formula>-0.5</formula>
      <formula>0.5</formula>
    </cfRule>
    <cfRule type="cellIs" dxfId="5902" priority="1017" operator="notBetween">
      <formula>-0.3333</formula>
      <formula>0.3333</formula>
    </cfRule>
    <cfRule type="cellIs" dxfId="5901" priority="1018" operator="notBetween">
      <formula>-0.1</formula>
      <formula>0.1</formula>
    </cfRule>
    <cfRule type="cellIs" dxfId="5900" priority="1019" operator="between">
      <formula>-0.1</formula>
      <formula>0.1</formula>
    </cfRule>
  </conditionalFormatting>
  <conditionalFormatting sqref="L74:L77">
    <cfRule type="cellIs" dxfId="5899" priority="1010" operator="equal">
      <formula>""</formula>
    </cfRule>
    <cfRule type="cellIs" dxfId="5898" priority="1011" operator="notBetween">
      <formula>-0.5</formula>
      <formula>0.5</formula>
    </cfRule>
    <cfRule type="cellIs" dxfId="5897" priority="1012" operator="notBetween">
      <formula>-0.3333</formula>
      <formula>0.3333</formula>
    </cfRule>
    <cfRule type="cellIs" dxfId="5896" priority="1013" operator="notBetween">
      <formula>-0.1</formula>
      <formula>0.1</formula>
    </cfRule>
    <cfRule type="cellIs" dxfId="5895" priority="1014" operator="between">
      <formula>-0.1</formula>
      <formula>0.1</formula>
    </cfRule>
  </conditionalFormatting>
  <conditionalFormatting sqref="L80">
    <cfRule type="cellIs" dxfId="5894" priority="1005" operator="equal">
      <formula>""</formula>
    </cfRule>
    <cfRule type="cellIs" dxfId="5893" priority="1006" operator="notBetween">
      <formula>-0.5</formula>
      <formula>0.5</formula>
    </cfRule>
    <cfRule type="cellIs" dxfId="5892" priority="1007" operator="notBetween">
      <formula>-0.3333</formula>
      <formula>0.3333</formula>
    </cfRule>
    <cfRule type="cellIs" dxfId="5891" priority="1008" operator="notBetween">
      <formula>-0.1</formula>
      <formula>0.1</formula>
    </cfRule>
    <cfRule type="cellIs" dxfId="5890" priority="1009" operator="between">
      <formula>-0.1</formula>
      <formula>0.1</formula>
    </cfRule>
  </conditionalFormatting>
  <conditionalFormatting sqref="L82">
    <cfRule type="cellIs" dxfId="5889" priority="1000" operator="equal">
      <formula>""</formula>
    </cfRule>
    <cfRule type="cellIs" dxfId="5888" priority="1001" operator="notBetween">
      <formula>-0.5</formula>
      <formula>0.5</formula>
    </cfRule>
    <cfRule type="cellIs" dxfId="5887" priority="1002" operator="notBetween">
      <formula>-0.3333</formula>
      <formula>0.3333</formula>
    </cfRule>
    <cfRule type="cellIs" dxfId="5886" priority="1003" operator="notBetween">
      <formula>-0.1</formula>
      <formula>0.1</formula>
    </cfRule>
    <cfRule type="cellIs" dxfId="5885" priority="1004" operator="between">
      <formula>-0.1</formula>
      <formula>0.1</formula>
    </cfRule>
  </conditionalFormatting>
  <conditionalFormatting sqref="L87">
    <cfRule type="cellIs" dxfId="5884" priority="995" operator="equal">
      <formula>""</formula>
    </cfRule>
    <cfRule type="cellIs" dxfId="5883" priority="996" operator="notBetween">
      <formula>-0.5</formula>
      <formula>0.5</formula>
    </cfRule>
    <cfRule type="cellIs" dxfId="5882" priority="997" operator="notBetween">
      <formula>-0.3333</formula>
      <formula>0.3333</formula>
    </cfRule>
    <cfRule type="cellIs" dxfId="5881" priority="998" operator="notBetween">
      <formula>-0.1</formula>
      <formula>0.1</formula>
    </cfRule>
    <cfRule type="cellIs" dxfId="5880" priority="999" operator="between">
      <formula>-0.1</formula>
      <formula>0.1</formula>
    </cfRule>
  </conditionalFormatting>
  <conditionalFormatting sqref="L88">
    <cfRule type="cellIs" dxfId="5879" priority="990" operator="equal">
      <formula>""</formula>
    </cfRule>
    <cfRule type="cellIs" dxfId="5878" priority="991" operator="notBetween">
      <formula>-0.5</formula>
      <formula>0.5</formula>
    </cfRule>
    <cfRule type="cellIs" dxfId="5877" priority="992" operator="notBetween">
      <formula>-0.3333</formula>
      <formula>0.3333</formula>
    </cfRule>
    <cfRule type="cellIs" dxfId="5876" priority="993" operator="notBetween">
      <formula>-0.1</formula>
      <formula>0.1</formula>
    </cfRule>
    <cfRule type="cellIs" dxfId="5875" priority="994" operator="between">
      <formula>-0.1</formula>
      <formula>0.1</formula>
    </cfRule>
  </conditionalFormatting>
  <conditionalFormatting sqref="L89">
    <cfRule type="cellIs" dxfId="5874" priority="985" operator="equal">
      <formula>""</formula>
    </cfRule>
    <cfRule type="cellIs" dxfId="5873" priority="986" operator="notBetween">
      <formula>-0.5</formula>
      <formula>0.5</formula>
    </cfRule>
    <cfRule type="cellIs" dxfId="5872" priority="987" operator="notBetween">
      <formula>-0.3333</formula>
      <formula>0.3333</formula>
    </cfRule>
    <cfRule type="cellIs" dxfId="5871" priority="988" operator="notBetween">
      <formula>-0.1</formula>
      <formula>0.1</formula>
    </cfRule>
    <cfRule type="cellIs" dxfId="5870" priority="989" operator="between">
      <formula>-0.1</formula>
      <formula>0.1</formula>
    </cfRule>
  </conditionalFormatting>
  <conditionalFormatting sqref="L92">
    <cfRule type="cellIs" dxfId="5869" priority="980" operator="equal">
      <formula>""</formula>
    </cfRule>
    <cfRule type="cellIs" dxfId="5868" priority="981" operator="notBetween">
      <formula>-0.5</formula>
      <formula>0.5</formula>
    </cfRule>
    <cfRule type="cellIs" dxfId="5867" priority="982" operator="notBetween">
      <formula>-0.3333</formula>
      <formula>0.3333</formula>
    </cfRule>
    <cfRule type="cellIs" dxfId="5866" priority="983" operator="notBetween">
      <formula>-0.1</formula>
      <formula>0.1</formula>
    </cfRule>
    <cfRule type="cellIs" dxfId="5865" priority="984" operator="between">
      <formula>-0.1</formula>
      <formula>0.1</formula>
    </cfRule>
  </conditionalFormatting>
  <conditionalFormatting sqref="L105:L106">
    <cfRule type="cellIs" dxfId="5864" priority="975" operator="equal">
      <formula>""</formula>
    </cfRule>
    <cfRule type="cellIs" dxfId="5863" priority="976" operator="notBetween">
      <formula>-0.5</formula>
      <formula>0.5</formula>
    </cfRule>
    <cfRule type="cellIs" dxfId="5862" priority="977" operator="notBetween">
      <formula>-0.3333</formula>
      <formula>0.3333</formula>
    </cfRule>
    <cfRule type="cellIs" dxfId="5861" priority="978" operator="notBetween">
      <formula>-0.1</formula>
      <formula>0.1</formula>
    </cfRule>
    <cfRule type="cellIs" dxfId="5860" priority="979" operator="between">
      <formula>-0.1</formula>
      <formula>0.1</formula>
    </cfRule>
  </conditionalFormatting>
  <conditionalFormatting sqref="L97">
    <cfRule type="cellIs" dxfId="5859" priority="970" operator="equal">
      <formula>""</formula>
    </cfRule>
    <cfRule type="cellIs" dxfId="5858" priority="971" operator="notBetween">
      <formula>-0.5</formula>
      <formula>0.5</formula>
    </cfRule>
    <cfRule type="cellIs" dxfId="5857" priority="972" operator="notBetween">
      <formula>-0.3333</formula>
      <formula>0.3333</formula>
    </cfRule>
    <cfRule type="cellIs" dxfId="5856" priority="973" operator="notBetween">
      <formula>-0.1</formula>
      <formula>0.1</formula>
    </cfRule>
    <cfRule type="cellIs" dxfId="5855" priority="974" operator="between">
      <formula>-0.1</formula>
      <formula>0.1</formula>
    </cfRule>
  </conditionalFormatting>
  <conditionalFormatting sqref="L66">
    <cfRule type="cellIs" dxfId="5854" priority="960" operator="equal">
      <formula>""</formula>
    </cfRule>
    <cfRule type="cellIs" dxfId="5853" priority="961" operator="notBetween">
      <formula>-0.5</formula>
      <formula>0.5</formula>
    </cfRule>
    <cfRule type="cellIs" dxfId="5852" priority="962" operator="notBetween">
      <formula>-0.3333</formula>
      <formula>0.3333</formula>
    </cfRule>
    <cfRule type="cellIs" dxfId="5851" priority="963" operator="notBetween">
      <formula>-0.1</formula>
      <formula>0.1</formula>
    </cfRule>
    <cfRule type="cellIs" dxfId="5850" priority="964" operator="between">
      <formula>-0.1</formula>
      <formula>0.1</formula>
    </cfRule>
  </conditionalFormatting>
  <conditionalFormatting sqref="L67">
    <cfRule type="cellIs" dxfId="5849" priority="955" operator="equal">
      <formula>""</formula>
    </cfRule>
    <cfRule type="cellIs" dxfId="5848" priority="956" operator="notBetween">
      <formula>-0.5</formula>
      <formula>0.5</formula>
    </cfRule>
    <cfRule type="cellIs" dxfId="5847" priority="957" operator="notBetween">
      <formula>-0.3333</formula>
      <formula>0.3333</formula>
    </cfRule>
    <cfRule type="cellIs" dxfId="5846" priority="958" operator="notBetween">
      <formula>-0.1</formula>
      <formula>0.1</formula>
    </cfRule>
    <cfRule type="cellIs" dxfId="5845" priority="959" operator="between">
      <formula>-0.1</formula>
      <formula>0.1</formula>
    </cfRule>
  </conditionalFormatting>
  <conditionalFormatting sqref="L118:L119">
    <cfRule type="cellIs" dxfId="5844" priority="950" operator="equal">
      <formula>""</formula>
    </cfRule>
    <cfRule type="cellIs" dxfId="5843" priority="951" operator="notBetween">
      <formula>-0.5</formula>
      <formula>0.5</formula>
    </cfRule>
    <cfRule type="cellIs" dxfId="5842" priority="952" operator="notBetween">
      <formula>-0.3333</formula>
      <formula>0.3333</formula>
    </cfRule>
    <cfRule type="cellIs" dxfId="5841" priority="953" operator="notBetween">
      <formula>-0.1</formula>
      <formula>0.1</formula>
    </cfRule>
    <cfRule type="cellIs" dxfId="5840" priority="954" operator="between">
      <formula>-0.1</formula>
      <formula>0.1</formula>
    </cfRule>
  </conditionalFormatting>
  <conditionalFormatting sqref="L121:L122">
    <cfRule type="cellIs" dxfId="5839" priority="945" operator="equal">
      <formula>""</formula>
    </cfRule>
    <cfRule type="cellIs" dxfId="5838" priority="946" operator="notBetween">
      <formula>-0.5</formula>
      <formula>0.5</formula>
    </cfRule>
    <cfRule type="cellIs" dxfId="5837" priority="947" operator="notBetween">
      <formula>-0.3333</formula>
      <formula>0.3333</formula>
    </cfRule>
    <cfRule type="cellIs" dxfId="5836" priority="948" operator="notBetween">
      <formula>-0.1</formula>
      <formula>0.1</formula>
    </cfRule>
    <cfRule type="cellIs" dxfId="5835" priority="949" operator="between">
      <formula>-0.1</formula>
      <formula>0.1</formula>
    </cfRule>
  </conditionalFormatting>
  <conditionalFormatting sqref="L96">
    <cfRule type="cellIs" dxfId="5834" priority="930" operator="equal">
      <formula>""</formula>
    </cfRule>
    <cfRule type="cellIs" dxfId="5833" priority="931" operator="notBetween">
      <formula>-0.5</formula>
      <formula>0.5</formula>
    </cfRule>
    <cfRule type="cellIs" dxfId="5832" priority="932" operator="notBetween">
      <formula>-0.3333</formula>
      <formula>0.3333</formula>
    </cfRule>
    <cfRule type="cellIs" dxfId="5831" priority="933" operator="notBetween">
      <formula>-0.1</formula>
      <formula>0.1</formula>
    </cfRule>
    <cfRule type="cellIs" dxfId="5830" priority="934" operator="between">
      <formula>-0.1</formula>
      <formula>0.1</formula>
    </cfRule>
  </conditionalFormatting>
  <conditionalFormatting sqref="L34">
    <cfRule type="cellIs" dxfId="5829" priority="925" operator="equal">
      <formula>""</formula>
    </cfRule>
    <cfRule type="cellIs" dxfId="5828" priority="926" operator="notBetween">
      <formula>-0.5</formula>
      <formula>0.5</formula>
    </cfRule>
    <cfRule type="cellIs" dxfId="5827" priority="927" operator="notBetween">
      <formula>-0.3333</formula>
      <formula>0.3333</formula>
    </cfRule>
    <cfRule type="cellIs" dxfId="5826" priority="928" operator="notBetween">
      <formula>-0.1</formula>
      <formula>0.1</formula>
    </cfRule>
    <cfRule type="cellIs" dxfId="5825" priority="929" operator="between">
      <formula>-0.1</formula>
      <formula>0.1</formula>
    </cfRule>
  </conditionalFormatting>
  <conditionalFormatting sqref="L53">
    <cfRule type="cellIs" dxfId="5824" priority="920" operator="equal">
      <formula>""</formula>
    </cfRule>
    <cfRule type="cellIs" dxfId="5823" priority="921" operator="notBetween">
      <formula>-0.5</formula>
      <formula>0.5</formula>
    </cfRule>
    <cfRule type="cellIs" dxfId="5822" priority="922" operator="notBetween">
      <formula>-0.3333</formula>
      <formula>0.3333</formula>
    </cfRule>
    <cfRule type="cellIs" dxfId="5821" priority="923" operator="notBetween">
      <formula>-0.1</formula>
      <formula>0.1</formula>
    </cfRule>
    <cfRule type="cellIs" dxfId="5820" priority="924" operator="between">
      <formula>-0.1</formula>
      <formula>0.1</formula>
    </cfRule>
  </conditionalFormatting>
  <conditionalFormatting sqref="L55:L56">
    <cfRule type="cellIs" dxfId="5819" priority="915" operator="equal">
      <formula>""</formula>
    </cfRule>
    <cfRule type="cellIs" dxfId="5818" priority="916" operator="notBetween">
      <formula>-0.5</formula>
      <formula>0.5</formula>
    </cfRule>
    <cfRule type="cellIs" dxfId="5817" priority="917" operator="notBetween">
      <formula>-0.3333</formula>
      <formula>0.3333</formula>
    </cfRule>
    <cfRule type="cellIs" dxfId="5816" priority="918" operator="notBetween">
      <formula>-0.1</formula>
      <formula>0.1</formula>
    </cfRule>
    <cfRule type="cellIs" dxfId="5815" priority="919" operator="between">
      <formula>-0.1</formula>
      <formula>0.1</formula>
    </cfRule>
  </conditionalFormatting>
  <conditionalFormatting sqref="L356">
    <cfRule type="cellIs" dxfId="5814" priority="895" operator="equal">
      <formula>""</formula>
    </cfRule>
    <cfRule type="cellIs" dxfId="5813" priority="896" operator="notBetween">
      <formula>-0.5</formula>
      <formula>0.5</formula>
    </cfRule>
    <cfRule type="cellIs" dxfId="5812" priority="897" operator="notBetween">
      <formula>-0.3333</formula>
      <formula>0.3333</formula>
    </cfRule>
    <cfRule type="cellIs" dxfId="5811" priority="898" operator="notBetween">
      <formula>-0.1</formula>
      <formula>0.1</formula>
    </cfRule>
    <cfRule type="cellIs" dxfId="5810" priority="899" operator="between">
      <formula>-0.1</formula>
      <formula>0.1</formula>
    </cfRule>
  </conditionalFormatting>
  <conditionalFormatting sqref="L362">
    <cfRule type="cellIs" dxfId="5809" priority="890" operator="equal">
      <formula>""</formula>
    </cfRule>
    <cfRule type="cellIs" dxfId="5808" priority="891" operator="notBetween">
      <formula>-0.5</formula>
      <formula>0.5</formula>
    </cfRule>
    <cfRule type="cellIs" dxfId="5807" priority="892" operator="notBetween">
      <formula>-0.3333</formula>
      <formula>0.3333</formula>
    </cfRule>
    <cfRule type="cellIs" dxfId="5806" priority="893" operator="notBetween">
      <formula>-0.1</formula>
      <formula>0.1</formula>
    </cfRule>
    <cfRule type="cellIs" dxfId="5805" priority="894" operator="between">
      <formula>-0.1</formula>
      <formula>0.1</formula>
    </cfRule>
  </conditionalFormatting>
  <conditionalFormatting sqref="L333">
    <cfRule type="cellIs" dxfId="5804" priority="900" operator="equal">
      <formula>""</formula>
    </cfRule>
    <cfRule type="cellIs" dxfId="5803" priority="901" operator="notBetween">
      <formula>-0.5</formula>
      <formula>0.5</formula>
    </cfRule>
    <cfRule type="cellIs" dxfId="5802" priority="902" operator="notBetween">
      <formula>-0.3333</formula>
      <formula>0.3333</formula>
    </cfRule>
    <cfRule type="cellIs" dxfId="5801" priority="903" operator="notBetween">
      <formula>-0.1</formula>
      <formula>0.1</formula>
    </cfRule>
    <cfRule type="cellIs" dxfId="5800" priority="904" operator="between">
      <formula>-0.1</formula>
      <formula>0.1</formula>
    </cfRule>
  </conditionalFormatting>
  <conditionalFormatting sqref="L367">
    <cfRule type="cellIs" dxfId="5799" priority="885" operator="equal">
      <formula>""</formula>
    </cfRule>
    <cfRule type="cellIs" dxfId="5798" priority="886" operator="notBetween">
      <formula>-0.5</formula>
      <formula>0.5</formula>
    </cfRule>
    <cfRule type="cellIs" dxfId="5797" priority="887" operator="notBetween">
      <formula>-0.3333</formula>
      <formula>0.3333</formula>
    </cfRule>
    <cfRule type="cellIs" dxfId="5796" priority="888" operator="notBetween">
      <formula>-0.1</formula>
      <formula>0.1</formula>
    </cfRule>
    <cfRule type="cellIs" dxfId="5795" priority="889" operator="between">
      <formula>-0.1</formula>
      <formula>0.1</formula>
    </cfRule>
  </conditionalFormatting>
  <conditionalFormatting sqref="L403">
    <cfRule type="cellIs" dxfId="5794" priority="870" operator="equal">
      <formula>""</formula>
    </cfRule>
    <cfRule type="cellIs" dxfId="5793" priority="871" operator="notBetween">
      <formula>-0.5</formula>
      <formula>0.5</formula>
    </cfRule>
    <cfRule type="cellIs" dxfId="5792" priority="872" operator="notBetween">
      <formula>-0.3333</formula>
      <formula>0.3333</formula>
    </cfRule>
    <cfRule type="cellIs" dxfId="5791" priority="873" operator="notBetween">
      <formula>-0.1</formula>
      <formula>0.1</formula>
    </cfRule>
    <cfRule type="cellIs" dxfId="5790" priority="874" operator="between">
      <formula>-0.1</formula>
      <formula>0.1</formula>
    </cfRule>
  </conditionalFormatting>
  <conditionalFormatting sqref="L406">
    <cfRule type="cellIs" dxfId="5789" priority="865" operator="equal">
      <formula>""</formula>
    </cfRule>
    <cfRule type="cellIs" dxfId="5788" priority="866" operator="notBetween">
      <formula>-0.5</formula>
      <formula>0.5</formula>
    </cfRule>
    <cfRule type="cellIs" dxfId="5787" priority="867" operator="notBetween">
      <formula>-0.3333</formula>
      <formula>0.3333</formula>
    </cfRule>
    <cfRule type="cellIs" dxfId="5786" priority="868" operator="notBetween">
      <formula>-0.1</formula>
      <formula>0.1</formula>
    </cfRule>
    <cfRule type="cellIs" dxfId="5785" priority="869" operator="between">
      <formula>-0.1</formula>
      <formula>0.1</formula>
    </cfRule>
  </conditionalFormatting>
  <conditionalFormatting sqref="L410">
    <cfRule type="cellIs" dxfId="5784" priority="860" operator="equal">
      <formula>""</formula>
    </cfRule>
    <cfRule type="cellIs" dxfId="5783" priority="861" operator="notBetween">
      <formula>-0.5</formula>
      <formula>0.5</formula>
    </cfRule>
    <cfRule type="cellIs" dxfId="5782" priority="862" operator="notBetween">
      <formula>-0.3333</formula>
      <formula>0.3333</formula>
    </cfRule>
    <cfRule type="cellIs" dxfId="5781" priority="863" operator="notBetween">
      <formula>-0.1</formula>
      <formula>0.1</formula>
    </cfRule>
    <cfRule type="cellIs" dxfId="5780" priority="864" operator="between">
      <formula>-0.1</formula>
      <formula>0.1</formula>
    </cfRule>
  </conditionalFormatting>
  <conditionalFormatting sqref="L413">
    <cfRule type="cellIs" dxfId="5779" priority="855" operator="equal">
      <formula>""</formula>
    </cfRule>
    <cfRule type="cellIs" dxfId="5778" priority="856" operator="notBetween">
      <formula>-0.5</formula>
      <formula>0.5</formula>
    </cfRule>
    <cfRule type="cellIs" dxfId="5777" priority="857" operator="notBetween">
      <formula>-0.3333</formula>
      <formula>0.3333</formula>
    </cfRule>
    <cfRule type="cellIs" dxfId="5776" priority="858" operator="notBetween">
      <formula>-0.1</formula>
      <formula>0.1</formula>
    </cfRule>
    <cfRule type="cellIs" dxfId="5775" priority="859" operator="between">
      <formula>-0.1</formula>
      <formula>0.1</formula>
    </cfRule>
  </conditionalFormatting>
  <conditionalFormatting sqref="L417">
    <cfRule type="cellIs" dxfId="5774" priority="850" operator="equal">
      <formula>""</formula>
    </cfRule>
    <cfRule type="cellIs" dxfId="5773" priority="851" operator="notBetween">
      <formula>-0.5</formula>
      <formula>0.5</formula>
    </cfRule>
    <cfRule type="cellIs" dxfId="5772" priority="852" operator="notBetween">
      <formula>-0.3333</formula>
      <formula>0.3333</formula>
    </cfRule>
    <cfRule type="cellIs" dxfId="5771" priority="853" operator="notBetween">
      <formula>-0.1</formula>
      <formula>0.1</formula>
    </cfRule>
    <cfRule type="cellIs" dxfId="5770" priority="854" operator="between">
      <formula>-0.1</formula>
      <formula>0.1</formula>
    </cfRule>
  </conditionalFormatting>
  <conditionalFormatting sqref="L421">
    <cfRule type="cellIs" dxfId="5769" priority="845" operator="equal">
      <formula>""</formula>
    </cfRule>
    <cfRule type="cellIs" dxfId="5768" priority="846" operator="notBetween">
      <formula>-0.5</formula>
      <formula>0.5</formula>
    </cfRule>
    <cfRule type="cellIs" dxfId="5767" priority="847" operator="notBetween">
      <formula>-0.3333</formula>
      <formula>0.3333</formula>
    </cfRule>
    <cfRule type="cellIs" dxfId="5766" priority="848" operator="notBetween">
      <formula>-0.1</formula>
      <formula>0.1</formula>
    </cfRule>
    <cfRule type="cellIs" dxfId="5765" priority="849" operator="between">
      <formula>-0.1</formula>
      <formula>0.1</formula>
    </cfRule>
  </conditionalFormatting>
  <conditionalFormatting sqref="L425">
    <cfRule type="cellIs" dxfId="5764" priority="840" operator="equal">
      <formula>""</formula>
    </cfRule>
    <cfRule type="cellIs" dxfId="5763" priority="841" operator="notBetween">
      <formula>-0.5</formula>
      <formula>0.5</formula>
    </cfRule>
    <cfRule type="cellIs" dxfId="5762" priority="842" operator="notBetween">
      <formula>-0.3333</formula>
      <formula>0.3333</formula>
    </cfRule>
    <cfRule type="cellIs" dxfId="5761" priority="843" operator="notBetween">
      <formula>-0.1</formula>
      <formula>0.1</formula>
    </cfRule>
    <cfRule type="cellIs" dxfId="5760" priority="844" operator="between">
      <formula>-0.1</formula>
      <formula>0.1</formula>
    </cfRule>
  </conditionalFormatting>
  <conditionalFormatting sqref="L428">
    <cfRule type="cellIs" dxfId="5759" priority="835" operator="equal">
      <formula>""</formula>
    </cfRule>
    <cfRule type="cellIs" dxfId="5758" priority="836" operator="notBetween">
      <formula>-0.5</formula>
      <formula>0.5</formula>
    </cfRule>
    <cfRule type="cellIs" dxfId="5757" priority="837" operator="notBetween">
      <formula>-0.3333</formula>
      <formula>0.3333</formula>
    </cfRule>
    <cfRule type="cellIs" dxfId="5756" priority="838" operator="notBetween">
      <formula>-0.1</formula>
      <formula>0.1</formula>
    </cfRule>
    <cfRule type="cellIs" dxfId="5755" priority="839" operator="between">
      <formula>-0.1</formula>
      <formula>0.1</formula>
    </cfRule>
  </conditionalFormatting>
  <conditionalFormatting sqref="L446">
    <cfRule type="cellIs" dxfId="5754" priority="825" operator="equal">
      <formula>""</formula>
    </cfRule>
    <cfRule type="cellIs" dxfId="5753" priority="826" operator="notBetween">
      <formula>-0.5</formula>
      <formula>0.5</formula>
    </cfRule>
    <cfRule type="cellIs" dxfId="5752" priority="827" operator="notBetween">
      <formula>-0.3333</formula>
      <formula>0.3333</formula>
    </cfRule>
    <cfRule type="cellIs" dxfId="5751" priority="828" operator="notBetween">
      <formula>-0.1</formula>
      <formula>0.1</formula>
    </cfRule>
    <cfRule type="cellIs" dxfId="5750" priority="829" operator="between">
      <formula>-0.1</formula>
      <formula>0.1</formula>
    </cfRule>
  </conditionalFormatting>
  <conditionalFormatting sqref="L450">
    <cfRule type="cellIs" dxfId="5749" priority="820" operator="equal">
      <formula>""</formula>
    </cfRule>
    <cfRule type="cellIs" dxfId="5748" priority="821" operator="notBetween">
      <formula>-0.5</formula>
      <formula>0.5</formula>
    </cfRule>
    <cfRule type="cellIs" dxfId="5747" priority="822" operator="notBetween">
      <formula>-0.3333</formula>
      <formula>0.3333</formula>
    </cfRule>
    <cfRule type="cellIs" dxfId="5746" priority="823" operator="notBetween">
      <formula>-0.1</formula>
      <formula>0.1</formula>
    </cfRule>
    <cfRule type="cellIs" dxfId="5745" priority="824" operator="between">
      <formula>-0.1</formula>
      <formula>0.1</formula>
    </cfRule>
  </conditionalFormatting>
  <conditionalFormatting sqref="L454">
    <cfRule type="cellIs" dxfId="5744" priority="815" operator="equal">
      <formula>""</formula>
    </cfRule>
    <cfRule type="cellIs" dxfId="5743" priority="816" operator="notBetween">
      <formula>-0.5</formula>
      <formula>0.5</formula>
    </cfRule>
    <cfRule type="cellIs" dxfId="5742" priority="817" operator="notBetween">
      <formula>-0.3333</formula>
      <formula>0.3333</formula>
    </cfRule>
    <cfRule type="cellIs" dxfId="5741" priority="818" operator="notBetween">
      <formula>-0.1</formula>
      <formula>0.1</formula>
    </cfRule>
    <cfRule type="cellIs" dxfId="5740" priority="819" operator="between">
      <formula>-0.1</formula>
      <formula>0.1</formula>
    </cfRule>
  </conditionalFormatting>
  <conditionalFormatting sqref="L470">
    <cfRule type="cellIs" dxfId="5739" priority="810" operator="equal">
      <formula>""</formula>
    </cfRule>
    <cfRule type="cellIs" dxfId="5738" priority="811" operator="notBetween">
      <formula>-0.5</formula>
      <formula>0.5</formula>
    </cfRule>
    <cfRule type="cellIs" dxfId="5737" priority="812" operator="notBetween">
      <formula>-0.3333</formula>
      <formula>0.3333</formula>
    </cfRule>
    <cfRule type="cellIs" dxfId="5736" priority="813" operator="notBetween">
      <formula>-0.1</formula>
      <formula>0.1</formula>
    </cfRule>
    <cfRule type="cellIs" dxfId="5735" priority="814" operator="between">
      <formula>-0.1</formula>
      <formula>0.1</formula>
    </cfRule>
  </conditionalFormatting>
  <conditionalFormatting sqref="L482">
    <cfRule type="cellIs" dxfId="5734" priority="805" operator="equal">
      <formula>""</formula>
    </cfRule>
    <cfRule type="cellIs" dxfId="5733" priority="806" operator="notBetween">
      <formula>-0.5</formula>
      <formula>0.5</formula>
    </cfRule>
    <cfRule type="cellIs" dxfId="5732" priority="807" operator="notBetween">
      <formula>-0.3333</formula>
      <formula>0.3333</formula>
    </cfRule>
    <cfRule type="cellIs" dxfId="5731" priority="808" operator="notBetween">
      <formula>-0.1</formula>
      <formula>0.1</formula>
    </cfRule>
    <cfRule type="cellIs" dxfId="5730" priority="809" operator="between">
      <formula>-0.1</formula>
      <formula>0.1</formula>
    </cfRule>
  </conditionalFormatting>
  <conditionalFormatting sqref="L485">
    <cfRule type="cellIs" dxfId="5729" priority="800" operator="equal">
      <formula>""</formula>
    </cfRule>
    <cfRule type="cellIs" dxfId="5728" priority="801" operator="notBetween">
      <formula>-0.5</formula>
      <formula>0.5</formula>
    </cfRule>
    <cfRule type="cellIs" dxfId="5727" priority="802" operator="notBetween">
      <formula>-0.3333</formula>
      <formula>0.3333</formula>
    </cfRule>
    <cfRule type="cellIs" dxfId="5726" priority="803" operator="notBetween">
      <formula>-0.1</formula>
      <formula>0.1</formula>
    </cfRule>
    <cfRule type="cellIs" dxfId="5725" priority="804" operator="between">
      <formula>-0.1</formula>
      <formula>0.1</formula>
    </cfRule>
  </conditionalFormatting>
  <conditionalFormatting sqref="L496">
    <cfRule type="cellIs" dxfId="5724" priority="795" operator="equal">
      <formula>""</formula>
    </cfRule>
    <cfRule type="cellIs" dxfId="5723" priority="796" operator="notBetween">
      <formula>-0.5</formula>
      <formula>0.5</formula>
    </cfRule>
    <cfRule type="cellIs" dxfId="5722" priority="797" operator="notBetween">
      <formula>-0.3333</formula>
      <formula>0.3333</formula>
    </cfRule>
    <cfRule type="cellIs" dxfId="5721" priority="798" operator="notBetween">
      <formula>-0.1</formula>
      <formula>0.1</formula>
    </cfRule>
    <cfRule type="cellIs" dxfId="5720" priority="799" operator="between">
      <formula>-0.1</formula>
      <formula>0.1</formula>
    </cfRule>
  </conditionalFormatting>
  <conditionalFormatting sqref="L500:L502">
    <cfRule type="cellIs" dxfId="5719" priority="790" operator="equal">
      <formula>""</formula>
    </cfRule>
    <cfRule type="cellIs" dxfId="5718" priority="791" operator="notBetween">
      <formula>-0.5</formula>
      <formula>0.5</formula>
    </cfRule>
    <cfRule type="cellIs" dxfId="5717" priority="792" operator="notBetween">
      <formula>-0.3333</formula>
      <formula>0.3333</formula>
    </cfRule>
    <cfRule type="cellIs" dxfId="5716" priority="793" operator="notBetween">
      <formula>-0.1</formula>
      <formula>0.1</formula>
    </cfRule>
    <cfRule type="cellIs" dxfId="5715" priority="794" operator="between">
      <formula>-0.1</formula>
      <formula>0.1</formula>
    </cfRule>
  </conditionalFormatting>
  <conditionalFormatting sqref="L486">
    <cfRule type="cellIs" dxfId="5714" priority="785" operator="equal">
      <formula>""</formula>
    </cfRule>
    <cfRule type="cellIs" dxfId="5713" priority="786" operator="notBetween">
      <formula>-0.5</formula>
      <formula>0.5</formula>
    </cfRule>
    <cfRule type="cellIs" dxfId="5712" priority="787" operator="notBetween">
      <formula>-0.3333</formula>
      <formula>0.3333</formula>
    </cfRule>
    <cfRule type="cellIs" dxfId="5711" priority="788" operator="notBetween">
      <formula>-0.1</formula>
      <formula>0.1</formula>
    </cfRule>
    <cfRule type="cellIs" dxfId="5710" priority="789" operator="between">
      <formula>-0.1</formula>
      <formula>0.1</formula>
    </cfRule>
  </conditionalFormatting>
  <conditionalFormatting sqref="L490">
    <cfRule type="cellIs" dxfId="5709" priority="780" operator="equal">
      <formula>""</formula>
    </cfRule>
    <cfRule type="cellIs" dxfId="5708" priority="781" operator="notBetween">
      <formula>-0.5</formula>
      <formula>0.5</formula>
    </cfRule>
    <cfRule type="cellIs" dxfId="5707" priority="782" operator="notBetween">
      <formula>-0.3333</formula>
      <formula>0.3333</formula>
    </cfRule>
    <cfRule type="cellIs" dxfId="5706" priority="783" operator="notBetween">
      <formula>-0.1</formula>
      <formula>0.1</formula>
    </cfRule>
    <cfRule type="cellIs" dxfId="5705" priority="784" operator="between">
      <formula>-0.1</formula>
      <formula>0.1</formula>
    </cfRule>
  </conditionalFormatting>
  <conditionalFormatting sqref="L495">
    <cfRule type="cellIs" dxfId="5704" priority="775" operator="equal">
      <formula>""</formula>
    </cfRule>
    <cfRule type="cellIs" dxfId="5703" priority="776" operator="notBetween">
      <formula>-0.5</formula>
      <formula>0.5</formula>
    </cfRule>
    <cfRule type="cellIs" dxfId="5702" priority="777" operator="notBetween">
      <formula>-0.3333</formula>
      <formula>0.3333</formula>
    </cfRule>
    <cfRule type="cellIs" dxfId="5701" priority="778" operator="notBetween">
      <formula>-0.1</formula>
      <formula>0.1</formula>
    </cfRule>
    <cfRule type="cellIs" dxfId="5700" priority="779" operator="between">
      <formula>-0.1</formula>
      <formula>0.1</formula>
    </cfRule>
  </conditionalFormatting>
  <conditionalFormatting sqref="L505">
    <cfRule type="cellIs" dxfId="5699" priority="770" operator="equal">
      <formula>""</formula>
    </cfRule>
    <cfRule type="cellIs" dxfId="5698" priority="771" operator="notBetween">
      <formula>-0.5</formula>
      <formula>0.5</formula>
    </cfRule>
    <cfRule type="cellIs" dxfId="5697" priority="772" operator="notBetween">
      <formula>-0.3333</formula>
      <formula>0.3333</formula>
    </cfRule>
    <cfRule type="cellIs" dxfId="5696" priority="773" operator="notBetween">
      <formula>-0.1</formula>
      <formula>0.1</formula>
    </cfRule>
    <cfRule type="cellIs" dxfId="5695" priority="774" operator="between">
      <formula>-0.1</formula>
      <formula>0.1</formula>
    </cfRule>
  </conditionalFormatting>
  <conditionalFormatting sqref="L506">
    <cfRule type="cellIs" dxfId="5694" priority="765" operator="equal">
      <formula>""</formula>
    </cfRule>
    <cfRule type="cellIs" dxfId="5693" priority="766" operator="notBetween">
      <formula>-0.5</formula>
      <formula>0.5</formula>
    </cfRule>
    <cfRule type="cellIs" dxfId="5692" priority="767" operator="notBetween">
      <formula>-0.3333</formula>
      <formula>0.3333</formula>
    </cfRule>
    <cfRule type="cellIs" dxfId="5691" priority="768" operator="notBetween">
      <formula>-0.1</formula>
      <formula>0.1</formula>
    </cfRule>
    <cfRule type="cellIs" dxfId="5690" priority="769" operator="between">
      <formula>-0.1</formula>
      <formula>0.1</formula>
    </cfRule>
  </conditionalFormatting>
  <conditionalFormatting sqref="L510">
    <cfRule type="cellIs" dxfId="5689" priority="760" operator="equal">
      <formula>""</formula>
    </cfRule>
    <cfRule type="cellIs" dxfId="5688" priority="761" operator="notBetween">
      <formula>-0.5</formula>
      <formula>0.5</formula>
    </cfRule>
    <cfRule type="cellIs" dxfId="5687" priority="762" operator="notBetween">
      <formula>-0.3333</formula>
      <formula>0.3333</formula>
    </cfRule>
    <cfRule type="cellIs" dxfId="5686" priority="763" operator="notBetween">
      <formula>-0.1</formula>
      <formula>0.1</formula>
    </cfRule>
    <cfRule type="cellIs" dxfId="5685" priority="764" operator="between">
      <formula>-0.1</formula>
      <formula>0.1</formula>
    </cfRule>
  </conditionalFormatting>
  <conditionalFormatting sqref="L515">
    <cfRule type="cellIs" dxfId="5684" priority="755" operator="equal">
      <formula>""</formula>
    </cfRule>
    <cfRule type="cellIs" dxfId="5683" priority="756" operator="notBetween">
      <formula>-0.5</formula>
      <formula>0.5</formula>
    </cfRule>
    <cfRule type="cellIs" dxfId="5682" priority="757" operator="notBetween">
      <formula>-0.3333</formula>
      <formula>0.3333</formula>
    </cfRule>
    <cfRule type="cellIs" dxfId="5681" priority="758" operator="notBetween">
      <formula>-0.1</formula>
      <formula>0.1</formula>
    </cfRule>
    <cfRule type="cellIs" dxfId="5680" priority="759" operator="between">
      <formula>-0.1</formula>
      <formula>0.1</formula>
    </cfRule>
  </conditionalFormatting>
  <conditionalFormatting sqref="L518">
    <cfRule type="cellIs" dxfId="5679" priority="750" operator="equal">
      <formula>""</formula>
    </cfRule>
    <cfRule type="cellIs" dxfId="5678" priority="751" operator="notBetween">
      <formula>-0.5</formula>
      <formula>0.5</formula>
    </cfRule>
    <cfRule type="cellIs" dxfId="5677" priority="752" operator="notBetween">
      <formula>-0.3333</formula>
      <formula>0.3333</formula>
    </cfRule>
    <cfRule type="cellIs" dxfId="5676" priority="753" operator="notBetween">
      <formula>-0.1</formula>
      <formula>0.1</formula>
    </cfRule>
    <cfRule type="cellIs" dxfId="5675" priority="754" operator="between">
      <formula>-0.1</formula>
      <formula>0.1</formula>
    </cfRule>
  </conditionalFormatting>
  <conditionalFormatting sqref="L516:L517">
    <cfRule type="cellIs" dxfId="5674" priority="745" operator="equal">
      <formula>""</formula>
    </cfRule>
    <cfRule type="cellIs" dxfId="5673" priority="746" operator="notBetween">
      <formula>-0.5</formula>
      <formula>0.5</formula>
    </cfRule>
    <cfRule type="cellIs" dxfId="5672" priority="747" operator="notBetween">
      <formula>-0.3333</formula>
      <formula>0.3333</formula>
    </cfRule>
    <cfRule type="cellIs" dxfId="5671" priority="748" operator="notBetween">
      <formula>-0.1</formula>
      <formula>0.1</formula>
    </cfRule>
    <cfRule type="cellIs" dxfId="5670" priority="749" operator="between">
      <formula>-0.1</formula>
      <formula>0.1</formula>
    </cfRule>
  </conditionalFormatting>
  <conditionalFormatting sqref="L530">
    <cfRule type="cellIs" dxfId="5669" priority="740" operator="equal">
      <formula>""</formula>
    </cfRule>
    <cfRule type="cellIs" dxfId="5668" priority="741" operator="notBetween">
      <formula>-0.5</formula>
      <formula>0.5</formula>
    </cfRule>
    <cfRule type="cellIs" dxfId="5667" priority="742" operator="notBetween">
      <formula>-0.3333</formula>
      <formula>0.3333</formula>
    </cfRule>
    <cfRule type="cellIs" dxfId="5666" priority="743" operator="notBetween">
      <formula>-0.1</formula>
      <formula>0.1</formula>
    </cfRule>
    <cfRule type="cellIs" dxfId="5665" priority="744" operator="between">
      <formula>-0.1</formula>
      <formula>0.1</formula>
    </cfRule>
  </conditionalFormatting>
  <conditionalFormatting sqref="L534">
    <cfRule type="cellIs" dxfId="5664" priority="735" operator="equal">
      <formula>""</formula>
    </cfRule>
    <cfRule type="cellIs" dxfId="5663" priority="736" operator="notBetween">
      <formula>-0.5</formula>
      <formula>0.5</formula>
    </cfRule>
    <cfRule type="cellIs" dxfId="5662" priority="737" operator="notBetween">
      <formula>-0.3333</formula>
      <formula>0.3333</formula>
    </cfRule>
    <cfRule type="cellIs" dxfId="5661" priority="738" operator="notBetween">
      <formula>-0.1</formula>
      <formula>0.1</formula>
    </cfRule>
    <cfRule type="cellIs" dxfId="5660" priority="739" operator="between">
      <formula>-0.1</formula>
      <formula>0.1</formula>
    </cfRule>
  </conditionalFormatting>
  <conditionalFormatting sqref="L536:L538">
    <cfRule type="cellIs" dxfId="5659" priority="730" operator="equal">
      <formula>""</formula>
    </cfRule>
    <cfRule type="cellIs" dxfId="5658" priority="731" operator="notBetween">
      <formula>-0.5</formula>
      <formula>0.5</formula>
    </cfRule>
    <cfRule type="cellIs" dxfId="5657" priority="732" operator="notBetween">
      <formula>-0.3333</formula>
      <formula>0.3333</formula>
    </cfRule>
    <cfRule type="cellIs" dxfId="5656" priority="733" operator="notBetween">
      <formula>-0.1</formula>
      <formula>0.1</formula>
    </cfRule>
    <cfRule type="cellIs" dxfId="5655" priority="734" operator="between">
      <formula>-0.1</formula>
      <formula>0.1</formula>
    </cfRule>
  </conditionalFormatting>
  <conditionalFormatting sqref="L138:L143 L152:L157 L166:L171 L180:L182">
    <cfRule type="cellIs" dxfId="5654" priority="725" operator="equal">
      <formula>""</formula>
    </cfRule>
    <cfRule type="cellIs" dxfId="5653" priority="726" operator="notBetween">
      <formula>-0.5</formula>
      <formula>0.5</formula>
    </cfRule>
    <cfRule type="cellIs" dxfId="5652" priority="727" operator="notBetween">
      <formula>-0.3333</formula>
      <formula>0.3333</formula>
    </cfRule>
    <cfRule type="cellIs" dxfId="5651" priority="728" operator="notBetween">
      <formula>-0.1</formula>
      <formula>0.1</formula>
    </cfRule>
    <cfRule type="cellIs" dxfId="5650" priority="729" operator="between">
      <formula>-0.1</formula>
      <formula>0.1</formula>
    </cfRule>
  </conditionalFormatting>
  <conditionalFormatting sqref="L187:L189 L194 L207 L209 L199 L196:L197">
    <cfRule type="cellIs" dxfId="5649" priority="720" operator="equal">
      <formula>""</formula>
    </cfRule>
    <cfRule type="cellIs" dxfId="5648" priority="721" operator="notBetween">
      <formula>-0.5</formula>
      <formula>0.5</formula>
    </cfRule>
    <cfRule type="cellIs" dxfId="5647" priority="722" operator="notBetween">
      <formula>-0.3333</formula>
      <formula>0.3333</formula>
    </cfRule>
    <cfRule type="cellIs" dxfId="5646" priority="723" operator="notBetween">
      <formula>-0.1</formula>
      <formula>0.1</formula>
    </cfRule>
    <cfRule type="cellIs" dxfId="5645" priority="724" operator="between">
      <formula>-0.1</formula>
      <formula>0.1</formula>
    </cfRule>
  </conditionalFormatting>
  <conditionalFormatting sqref="L145:L146">
    <cfRule type="cellIs" dxfId="5644" priority="710" operator="equal">
      <formula>""</formula>
    </cfRule>
    <cfRule type="cellIs" dxfId="5643" priority="711" operator="notBetween">
      <formula>-0.5</formula>
      <formula>0.5</formula>
    </cfRule>
    <cfRule type="cellIs" dxfId="5642" priority="712" operator="notBetween">
      <formula>-0.3333</formula>
      <formula>0.3333</formula>
    </cfRule>
    <cfRule type="cellIs" dxfId="5641" priority="713" operator="notBetween">
      <formula>-0.1</formula>
      <formula>0.1</formula>
    </cfRule>
    <cfRule type="cellIs" dxfId="5640" priority="714" operator="between">
      <formula>-0.1</formula>
      <formula>0.1</formula>
    </cfRule>
  </conditionalFormatting>
  <conditionalFormatting sqref="L129">
    <cfRule type="cellIs" dxfId="5639" priority="715" operator="equal">
      <formula>""</formula>
    </cfRule>
    <cfRule type="cellIs" dxfId="5638" priority="716" operator="notBetween">
      <formula>-0.5</formula>
      <formula>0.5</formula>
    </cfRule>
    <cfRule type="cellIs" dxfId="5637" priority="717" operator="notBetween">
      <formula>-0.3333</formula>
      <formula>0.3333</formula>
    </cfRule>
    <cfRule type="cellIs" dxfId="5636" priority="718" operator="notBetween">
      <formula>-0.1</formula>
      <formula>0.1</formula>
    </cfRule>
    <cfRule type="cellIs" dxfId="5635" priority="719" operator="between">
      <formula>-0.1</formula>
      <formula>0.1</formula>
    </cfRule>
  </conditionalFormatting>
  <conditionalFormatting sqref="L123">
    <cfRule type="cellIs" dxfId="5634" priority="695" operator="equal">
      <formula>""</formula>
    </cfRule>
    <cfRule type="cellIs" dxfId="5633" priority="696" operator="notBetween">
      <formula>-0.5</formula>
      <formula>0.5</formula>
    </cfRule>
    <cfRule type="cellIs" dxfId="5632" priority="697" operator="notBetween">
      <formula>-0.3333</formula>
      <formula>0.3333</formula>
    </cfRule>
    <cfRule type="cellIs" dxfId="5631" priority="698" operator="notBetween">
      <formula>-0.1</formula>
      <formula>0.1</formula>
    </cfRule>
    <cfRule type="cellIs" dxfId="5630" priority="699" operator="between">
      <formula>-0.1</formula>
      <formula>0.1</formula>
    </cfRule>
  </conditionalFormatting>
  <conditionalFormatting sqref="L148:L149">
    <cfRule type="cellIs" dxfId="5629" priority="705" operator="equal">
      <formula>""</formula>
    </cfRule>
    <cfRule type="cellIs" dxfId="5628" priority="706" operator="notBetween">
      <formula>-0.5</formula>
      <formula>0.5</formula>
    </cfRule>
    <cfRule type="cellIs" dxfId="5627" priority="707" operator="notBetween">
      <formula>-0.3333</formula>
      <formula>0.3333</formula>
    </cfRule>
    <cfRule type="cellIs" dxfId="5626" priority="708" operator="notBetween">
      <formula>-0.1</formula>
      <formula>0.1</formula>
    </cfRule>
    <cfRule type="cellIs" dxfId="5625" priority="709" operator="between">
      <formula>-0.1</formula>
      <formula>0.1</formula>
    </cfRule>
  </conditionalFormatting>
  <conditionalFormatting sqref="L120">
    <cfRule type="cellIs" dxfId="5624" priority="700" operator="equal">
      <formula>""</formula>
    </cfRule>
    <cfRule type="cellIs" dxfId="5623" priority="701" operator="notBetween">
      <formula>-0.5</formula>
      <formula>0.5</formula>
    </cfRule>
    <cfRule type="cellIs" dxfId="5622" priority="702" operator="notBetween">
      <formula>-0.3333</formula>
      <formula>0.3333</formula>
    </cfRule>
    <cfRule type="cellIs" dxfId="5621" priority="703" operator="notBetween">
      <formula>-0.1</formula>
      <formula>0.1</formula>
    </cfRule>
    <cfRule type="cellIs" dxfId="5620" priority="704" operator="between">
      <formula>-0.1</formula>
      <formula>0.1</formula>
    </cfRule>
  </conditionalFormatting>
  <conditionalFormatting sqref="L107">
    <cfRule type="cellIs" dxfId="5619" priority="690" operator="equal">
      <formula>""</formula>
    </cfRule>
    <cfRule type="cellIs" dxfId="5618" priority="691" operator="notBetween">
      <formula>-0.5</formula>
      <formula>0.5</formula>
    </cfRule>
    <cfRule type="cellIs" dxfId="5617" priority="692" operator="notBetween">
      <formula>-0.3333</formula>
      <formula>0.3333</formula>
    </cfRule>
    <cfRule type="cellIs" dxfId="5616" priority="693" operator="notBetween">
      <formula>-0.1</formula>
      <formula>0.1</formula>
    </cfRule>
    <cfRule type="cellIs" dxfId="5615" priority="694" operator="between">
      <formula>-0.1</formula>
      <formula>0.1</formula>
    </cfRule>
  </conditionalFormatting>
  <conditionalFormatting sqref="L159:L160">
    <cfRule type="cellIs" dxfId="5614" priority="685" operator="equal">
      <formula>""</formula>
    </cfRule>
    <cfRule type="cellIs" dxfId="5613" priority="686" operator="notBetween">
      <formula>-0.5</formula>
      <formula>0.5</formula>
    </cfRule>
    <cfRule type="cellIs" dxfId="5612" priority="687" operator="notBetween">
      <formula>-0.3333</formula>
      <formula>0.3333</formula>
    </cfRule>
    <cfRule type="cellIs" dxfId="5611" priority="688" operator="notBetween">
      <formula>-0.1</formula>
      <formula>0.1</formula>
    </cfRule>
    <cfRule type="cellIs" dxfId="5610" priority="689" operator="between">
      <formula>-0.1</formula>
      <formula>0.1</formula>
    </cfRule>
  </conditionalFormatting>
  <conditionalFormatting sqref="L163">
    <cfRule type="cellIs" dxfId="5609" priority="675" operator="equal">
      <formula>""</formula>
    </cfRule>
    <cfRule type="cellIs" dxfId="5608" priority="676" operator="notBetween">
      <formula>-0.5</formula>
      <formula>0.5</formula>
    </cfRule>
    <cfRule type="cellIs" dxfId="5607" priority="677" operator="notBetween">
      <formula>-0.3333</formula>
      <formula>0.3333</formula>
    </cfRule>
    <cfRule type="cellIs" dxfId="5606" priority="678" operator="notBetween">
      <formula>-0.1</formula>
      <formula>0.1</formula>
    </cfRule>
    <cfRule type="cellIs" dxfId="5605" priority="679" operator="between">
      <formula>-0.1</formula>
      <formula>0.1</formula>
    </cfRule>
  </conditionalFormatting>
  <conditionalFormatting sqref="L173:L174">
    <cfRule type="cellIs" dxfId="5604" priority="670" operator="equal">
      <formula>""</formula>
    </cfRule>
    <cfRule type="cellIs" dxfId="5603" priority="671" operator="notBetween">
      <formula>-0.5</formula>
      <formula>0.5</formula>
    </cfRule>
    <cfRule type="cellIs" dxfId="5602" priority="672" operator="notBetween">
      <formula>-0.3333</formula>
      <formula>0.3333</formula>
    </cfRule>
    <cfRule type="cellIs" dxfId="5601" priority="673" operator="notBetween">
      <formula>-0.1</formula>
      <formula>0.1</formula>
    </cfRule>
    <cfRule type="cellIs" dxfId="5600" priority="674" operator="between">
      <formula>-0.1</formula>
      <formula>0.1</formula>
    </cfRule>
  </conditionalFormatting>
  <conditionalFormatting sqref="L176">
    <cfRule type="cellIs" dxfId="5599" priority="665" operator="equal">
      <formula>""</formula>
    </cfRule>
    <cfRule type="cellIs" dxfId="5598" priority="666" operator="notBetween">
      <formula>-0.5</formula>
      <formula>0.5</formula>
    </cfRule>
    <cfRule type="cellIs" dxfId="5597" priority="667" operator="notBetween">
      <formula>-0.3333</formula>
      <formula>0.3333</formula>
    </cfRule>
    <cfRule type="cellIs" dxfId="5596" priority="668" operator="notBetween">
      <formula>-0.1</formula>
      <formula>0.1</formula>
    </cfRule>
    <cfRule type="cellIs" dxfId="5595" priority="669" operator="between">
      <formula>-0.1</formula>
      <formula>0.1</formula>
    </cfRule>
  </conditionalFormatting>
  <conditionalFormatting sqref="L177">
    <cfRule type="cellIs" dxfId="5594" priority="660" operator="equal">
      <formula>""</formula>
    </cfRule>
    <cfRule type="cellIs" dxfId="5593" priority="661" operator="notBetween">
      <formula>-0.5</formula>
      <formula>0.5</formula>
    </cfRule>
    <cfRule type="cellIs" dxfId="5592" priority="662" operator="notBetween">
      <formula>-0.3333</formula>
      <formula>0.3333</formula>
    </cfRule>
    <cfRule type="cellIs" dxfId="5591" priority="663" operator="notBetween">
      <formula>-0.1</formula>
      <formula>0.1</formula>
    </cfRule>
    <cfRule type="cellIs" dxfId="5590" priority="664" operator="between">
      <formula>-0.1</formula>
      <formula>0.1</formula>
    </cfRule>
  </conditionalFormatting>
  <conditionalFormatting sqref="L183">
    <cfRule type="cellIs" dxfId="5589" priority="655" operator="equal">
      <formula>""</formula>
    </cfRule>
    <cfRule type="cellIs" dxfId="5588" priority="656" operator="notBetween">
      <formula>-0.5</formula>
      <formula>0.5</formula>
    </cfRule>
    <cfRule type="cellIs" dxfId="5587" priority="657" operator="notBetween">
      <formula>-0.3333</formula>
      <formula>0.3333</formula>
    </cfRule>
    <cfRule type="cellIs" dxfId="5586" priority="658" operator="notBetween">
      <formula>-0.1</formula>
      <formula>0.1</formula>
    </cfRule>
    <cfRule type="cellIs" dxfId="5585" priority="659" operator="between">
      <formula>-0.1</formula>
      <formula>0.1</formula>
    </cfRule>
  </conditionalFormatting>
  <conditionalFormatting sqref="L184">
    <cfRule type="cellIs" dxfId="5584" priority="650" operator="equal">
      <formula>""</formula>
    </cfRule>
    <cfRule type="cellIs" dxfId="5583" priority="651" operator="notBetween">
      <formula>-0.5</formula>
      <formula>0.5</formula>
    </cfRule>
    <cfRule type="cellIs" dxfId="5582" priority="652" operator="notBetween">
      <formula>-0.3333</formula>
      <formula>0.3333</formula>
    </cfRule>
    <cfRule type="cellIs" dxfId="5581" priority="653" operator="notBetween">
      <formula>-0.1</formula>
      <formula>0.1</formula>
    </cfRule>
    <cfRule type="cellIs" dxfId="5580" priority="654" operator="between">
      <formula>-0.1</formula>
      <formula>0.1</formula>
    </cfRule>
  </conditionalFormatting>
  <conditionalFormatting sqref="L190">
    <cfRule type="cellIs" dxfId="5579" priority="645" operator="equal">
      <formula>""</formula>
    </cfRule>
    <cfRule type="cellIs" dxfId="5578" priority="646" operator="notBetween">
      <formula>-0.5</formula>
      <formula>0.5</formula>
    </cfRule>
    <cfRule type="cellIs" dxfId="5577" priority="647" operator="notBetween">
      <formula>-0.3333</formula>
      <formula>0.3333</formula>
    </cfRule>
    <cfRule type="cellIs" dxfId="5576" priority="648" operator="notBetween">
      <formula>-0.1</formula>
      <formula>0.1</formula>
    </cfRule>
    <cfRule type="cellIs" dxfId="5575" priority="649" operator="between">
      <formula>-0.1</formula>
      <formula>0.1</formula>
    </cfRule>
  </conditionalFormatting>
  <conditionalFormatting sqref="L191">
    <cfRule type="cellIs" dxfId="5574" priority="640" operator="equal">
      <formula>""</formula>
    </cfRule>
    <cfRule type="cellIs" dxfId="5573" priority="641" operator="notBetween">
      <formula>-0.5</formula>
      <formula>0.5</formula>
    </cfRule>
    <cfRule type="cellIs" dxfId="5572" priority="642" operator="notBetween">
      <formula>-0.3333</formula>
      <formula>0.3333</formula>
    </cfRule>
    <cfRule type="cellIs" dxfId="5571" priority="643" operator="notBetween">
      <formula>-0.1</formula>
      <formula>0.1</formula>
    </cfRule>
    <cfRule type="cellIs" dxfId="5570" priority="644" operator="between">
      <formula>-0.1</formula>
      <formula>0.1</formula>
    </cfRule>
  </conditionalFormatting>
  <conditionalFormatting sqref="L198">
    <cfRule type="cellIs" dxfId="5569" priority="635" operator="equal">
      <formula>""</formula>
    </cfRule>
    <cfRule type="cellIs" dxfId="5568" priority="636" operator="notBetween">
      <formula>-0.5</formula>
      <formula>0.5</formula>
    </cfRule>
    <cfRule type="cellIs" dxfId="5567" priority="637" operator="notBetween">
      <formula>-0.3333</formula>
      <formula>0.3333</formula>
    </cfRule>
    <cfRule type="cellIs" dxfId="5566" priority="638" operator="notBetween">
      <formula>-0.1</formula>
      <formula>0.1</formula>
    </cfRule>
    <cfRule type="cellIs" dxfId="5565" priority="639" operator="between">
      <formula>-0.1</formula>
      <formula>0.1</formula>
    </cfRule>
  </conditionalFormatting>
  <conditionalFormatting sqref="L195">
    <cfRule type="cellIs" dxfId="5564" priority="630" operator="equal">
      <formula>""</formula>
    </cfRule>
    <cfRule type="cellIs" dxfId="5563" priority="631" operator="notBetween">
      <formula>-0.5</formula>
      <formula>0.5</formula>
    </cfRule>
    <cfRule type="cellIs" dxfId="5562" priority="632" operator="notBetween">
      <formula>-0.3333</formula>
      <formula>0.3333</formula>
    </cfRule>
    <cfRule type="cellIs" dxfId="5561" priority="633" operator="notBetween">
      <formula>-0.1</formula>
      <formula>0.1</formula>
    </cfRule>
    <cfRule type="cellIs" dxfId="5560" priority="634" operator="between">
      <formula>-0.1</formula>
      <formula>0.1</formula>
    </cfRule>
  </conditionalFormatting>
  <conditionalFormatting sqref="L203">
    <cfRule type="cellIs" dxfId="5559" priority="625" operator="equal">
      <formula>""</formula>
    </cfRule>
    <cfRule type="cellIs" dxfId="5558" priority="626" operator="notBetween">
      <formula>-0.5</formula>
      <formula>0.5</formula>
    </cfRule>
    <cfRule type="cellIs" dxfId="5557" priority="627" operator="notBetween">
      <formula>-0.3333</formula>
      <formula>0.3333</formula>
    </cfRule>
    <cfRule type="cellIs" dxfId="5556" priority="628" operator="notBetween">
      <formula>-0.1</formula>
      <formula>0.1</formula>
    </cfRule>
    <cfRule type="cellIs" dxfId="5555" priority="629" operator="between">
      <formula>-0.1</formula>
      <formula>0.1</formula>
    </cfRule>
  </conditionalFormatting>
  <conditionalFormatting sqref="L204">
    <cfRule type="cellIs" dxfId="5554" priority="620" operator="equal">
      <formula>""</formula>
    </cfRule>
    <cfRule type="cellIs" dxfId="5553" priority="621" operator="notBetween">
      <formula>-0.5</formula>
      <formula>0.5</formula>
    </cfRule>
    <cfRule type="cellIs" dxfId="5552" priority="622" operator="notBetween">
      <formula>-0.3333</formula>
      <formula>0.3333</formula>
    </cfRule>
    <cfRule type="cellIs" dxfId="5551" priority="623" operator="notBetween">
      <formula>-0.1</formula>
      <formula>0.1</formula>
    </cfRule>
    <cfRule type="cellIs" dxfId="5550" priority="624" operator="between">
      <formula>-0.1</formula>
      <formula>0.1</formula>
    </cfRule>
  </conditionalFormatting>
  <conditionalFormatting sqref="L201">
    <cfRule type="cellIs" dxfId="5549" priority="615" operator="equal">
      <formula>""</formula>
    </cfRule>
    <cfRule type="cellIs" dxfId="5548" priority="616" operator="notBetween">
      <formula>-0.5</formula>
      <formula>0.5</formula>
    </cfRule>
    <cfRule type="cellIs" dxfId="5547" priority="617" operator="notBetween">
      <formula>-0.3333</formula>
      <formula>0.3333</formula>
    </cfRule>
    <cfRule type="cellIs" dxfId="5546" priority="618" operator="notBetween">
      <formula>-0.1</formula>
      <formula>0.1</formula>
    </cfRule>
    <cfRule type="cellIs" dxfId="5545" priority="619" operator="between">
      <formula>-0.1</formula>
      <formula>0.1</formula>
    </cfRule>
  </conditionalFormatting>
  <conditionalFormatting sqref="L202">
    <cfRule type="cellIs" dxfId="5544" priority="610" operator="equal">
      <formula>""</formula>
    </cfRule>
    <cfRule type="cellIs" dxfId="5543" priority="611" operator="notBetween">
      <formula>-0.5</formula>
      <formula>0.5</formula>
    </cfRule>
    <cfRule type="cellIs" dxfId="5542" priority="612" operator="notBetween">
      <formula>-0.3333</formula>
      <formula>0.3333</formula>
    </cfRule>
    <cfRule type="cellIs" dxfId="5541" priority="613" operator="notBetween">
      <formula>-0.1</formula>
      <formula>0.1</formula>
    </cfRule>
    <cfRule type="cellIs" dxfId="5540" priority="614" operator="between">
      <formula>-0.1</formula>
      <formula>0.1</formula>
    </cfRule>
  </conditionalFormatting>
  <conditionalFormatting sqref="L212">
    <cfRule type="cellIs" dxfId="5539" priority="605" operator="equal">
      <formula>""</formula>
    </cfRule>
    <cfRule type="cellIs" dxfId="5538" priority="606" operator="notBetween">
      <formula>-0.5</formula>
      <formula>0.5</formula>
    </cfRule>
    <cfRule type="cellIs" dxfId="5537" priority="607" operator="notBetween">
      <formula>-0.3333</formula>
      <formula>0.3333</formula>
    </cfRule>
    <cfRule type="cellIs" dxfId="5536" priority="608" operator="notBetween">
      <formula>-0.1</formula>
      <formula>0.1</formula>
    </cfRule>
    <cfRule type="cellIs" dxfId="5535" priority="609" operator="between">
      <formula>-0.1</formula>
      <formula>0.1</formula>
    </cfRule>
  </conditionalFormatting>
  <conditionalFormatting sqref="L213:L215">
    <cfRule type="cellIs" dxfId="5534" priority="600" operator="equal">
      <formula>""</formula>
    </cfRule>
    <cfRule type="cellIs" dxfId="5533" priority="601" operator="notBetween">
      <formula>-0.5</formula>
      <formula>0.5</formula>
    </cfRule>
    <cfRule type="cellIs" dxfId="5532" priority="602" operator="notBetween">
      <formula>-0.3333</formula>
      <formula>0.3333</formula>
    </cfRule>
    <cfRule type="cellIs" dxfId="5531" priority="603" operator="notBetween">
      <formula>-0.1</formula>
      <formula>0.1</formula>
    </cfRule>
    <cfRule type="cellIs" dxfId="5530" priority="604" operator="between">
      <formula>-0.1</formula>
      <formula>0.1</formula>
    </cfRule>
  </conditionalFormatting>
  <conditionalFormatting sqref="L218:L220">
    <cfRule type="cellIs" dxfId="5529" priority="595" operator="equal">
      <formula>""</formula>
    </cfRule>
    <cfRule type="cellIs" dxfId="5528" priority="596" operator="notBetween">
      <formula>-0.5</formula>
      <formula>0.5</formula>
    </cfRule>
    <cfRule type="cellIs" dxfId="5527" priority="597" operator="notBetween">
      <formula>-0.3333</formula>
      <formula>0.3333</formula>
    </cfRule>
    <cfRule type="cellIs" dxfId="5526" priority="598" operator="notBetween">
      <formula>-0.1</formula>
      <formula>0.1</formula>
    </cfRule>
    <cfRule type="cellIs" dxfId="5525" priority="599" operator="between">
      <formula>-0.1</formula>
      <formula>0.1</formula>
    </cfRule>
  </conditionalFormatting>
  <conditionalFormatting sqref="L223:L226">
    <cfRule type="cellIs" dxfId="5524" priority="590" operator="equal">
      <formula>""</formula>
    </cfRule>
    <cfRule type="cellIs" dxfId="5523" priority="591" operator="notBetween">
      <formula>-0.5</formula>
      <formula>0.5</formula>
    </cfRule>
    <cfRule type="cellIs" dxfId="5522" priority="592" operator="notBetween">
      <formula>-0.3333</formula>
      <formula>0.3333</formula>
    </cfRule>
    <cfRule type="cellIs" dxfId="5521" priority="593" operator="notBetween">
      <formula>-0.1</formula>
      <formula>0.1</formula>
    </cfRule>
    <cfRule type="cellIs" dxfId="5520" priority="594" operator="between">
      <formula>-0.1</formula>
      <formula>0.1</formula>
    </cfRule>
  </conditionalFormatting>
  <conditionalFormatting sqref="L227">
    <cfRule type="cellIs" dxfId="5519" priority="585" operator="equal">
      <formula>""</formula>
    </cfRule>
    <cfRule type="cellIs" dxfId="5518" priority="586" operator="notBetween">
      <formula>-0.5</formula>
      <formula>0.5</formula>
    </cfRule>
    <cfRule type="cellIs" dxfId="5517" priority="587" operator="notBetween">
      <formula>-0.3333</formula>
      <formula>0.3333</formula>
    </cfRule>
    <cfRule type="cellIs" dxfId="5516" priority="588" operator="notBetween">
      <formula>-0.1</formula>
      <formula>0.1</formula>
    </cfRule>
    <cfRule type="cellIs" dxfId="5515" priority="589" operator="between">
      <formula>-0.1</formula>
      <formula>0.1</formula>
    </cfRule>
  </conditionalFormatting>
  <conditionalFormatting sqref="L230:L233">
    <cfRule type="cellIs" dxfId="5514" priority="580" operator="equal">
      <formula>""</formula>
    </cfRule>
    <cfRule type="cellIs" dxfId="5513" priority="581" operator="notBetween">
      <formula>-0.5</formula>
      <formula>0.5</formula>
    </cfRule>
    <cfRule type="cellIs" dxfId="5512" priority="582" operator="notBetween">
      <formula>-0.3333</formula>
      <formula>0.3333</formula>
    </cfRule>
    <cfRule type="cellIs" dxfId="5511" priority="583" operator="notBetween">
      <formula>-0.1</formula>
      <formula>0.1</formula>
    </cfRule>
    <cfRule type="cellIs" dxfId="5510" priority="584" operator="between">
      <formula>-0.1</formula>
      <formula>0.1</formula>
    </cfRule>
  </conditionalFormatting>
  <conditionalFormatting sqref="L234">
    <cfRule type="cellIs" dxfId="5509" priority="575" operator="equal">
      <formula>""</formula>
    </cfRule>
    <cfRule type="cellIs" dxfId="5508" priority="576" operator="notBetween">
      <formula>-0.5</formula>
      <formula>0.5</formula>
    </cfRule>
    <cfRule type="cellIs" dxfId="5507" priority="577" operator="notBetween">
      <formula>-0.3333</formula>
      <formula>0.3333</formula>
    </cfRule>
    <cfRule type="cellIs" dxfId="5506" priority="578" operator="notBetween">
      <formula>-0.1</formula>
      <formula>0.1</formula>
    </cfRule>
    <cfRule type="cellIs" dxfId="5505" priority="579" operator="between">
      <formula>-0.1</formula>
      <formula>0.1</formula>
    </cfRule>
  </conditionalFormatting>
  <conditionalFormatting sqref="L237:L240">
    <cfRule type="cellIs" dxfId="5504" priority="570" operator="equal">
      <formula>""</formula>
    </cfRule>
    <cfRule type="cellIs" dxfId="5503" priority="571" operator="notBetween">
      <formula>-0.5</formula>
      <formula>0.5</formula>
    </cfRule>
    <cfRule type="cellIs" dxfId="5502" priority="572" operator="notBetween">
      <formula>-0.3333</formula>
      <formula>0.3333</formula>
    </cfRule>
    <cfRule type="cellIs" dxfId="5501" priority="573" operator="notBetween">
      <formula>-0.1</formula>
      <formula>0.1</formula>
    </cfRule>
    <cfRule type="cellIs" dxfId="5500" priority="574" operator="between">
      <formula>-0.1</formula>
      <formula>0.1</formula>
    </cfRule>
  </conditionalFormatting>
  <conditionalFormatting sqref="L241">
    <cfRule type="cellIs" dxfId="5499" priority="565" operator="equal">
      <formula>""</formula>
    </cfRule>
    <cfRule type="cellIs" dxfId="5498" priority="566" operator="notBetween">
      <formula>-0.5</formula>
      <formula>0.5</formula>
    </cfRule>
    <cfRule type="cellIs" dxfId="5497" priority="567" operator="notBetween">
      <formula>-0.3333</formula>
      <formula>0.3333</formula>
    </cfRule>
    <cfRule type="cellIs" dxfId="5496" priority="568" operator="notBetween">
      <formula>-0.1</formula>
      <formula>0.1</formula>
    </cfRule>
    <cfRule type="cellIs" dxfId="5495" priority="569" operator="between">
      <formula>-0.1</formula>
      <formula>0.1</formula>
    </cfRule>
  </conditionalFormatting>
  <conditionalFormatting sqref="L244">
    <cfRule type="cellIs" dxfId="5494" priority="560" operator="equal">
      <formula>""</formula>
    </cfRule>
    <cfRule type="cellIs" dxfId="5493" priority="561" operator="notBetween">
      <formula>-0.5</formula>
      <formula>0.5</formula>
    </cfRule>
    <cfRule type="cellIs" dxfId="5492" priority="562" operator="notBetween">
      <formula>-0.3333</formula>
      <formula>0.3333</formula>
    </cfRule>
    <cfRule type="cellIs" dxfId="5491" priority="563" operator="notBetween">
      <formula>-0.1</formula>
      <formula>0.1</formula>
    </cfRule>
    <cfRule type="cellIs" dxfId="5490" priority="564" operator="between">
      <formula>-0.1</formula>
      <formula>0.1</formula>
    </cfRule>
  </conditionalFormatting>
  <conditionalFormatting sqref="E112:E113">
    <cfRule type="cellIs" dxfId="5489" priority="510" operator="equal">
      <formula>""</formula>
    </cfRule>
    <cfRule type="cellIs" dxfId="5488" priority="511" operator="notBetween">
      <formula>-0.5</formula>
      <formula>0.5</formula>
    </cfRule>
    <cfRule type="cellIs" dxfId="5487" priority="512" operator="notBetween">
      <formula>-0.3333</formula>
      <formula>0.3333</formula>
    </cfRule>
    <cfRule type="cellIs" dxfId="5486" priority="513" operator="notBetween">
      <formula>-0.1</formula>
      <formula>0.1</formula>
    </cfRule>
    <cfRule type="cellIs" dxfId="5485" priority="514" operator="between">
      <formula>-0.1</formula>
      <formula>0.1</formula>
    </cfRule>
  </conditionalFormatting>
  <conditionalFormatting sqref="E244:E245">
    <cfRule type="cellIs" dxfId="5484" priority="499" operator="equal">
      <formula>""</formula>
    </cfRule>
    <cfRule type="cellIs" dxfId="5483" priority="500" operator="notBetween">
      <formula>-0.5</formula>
      <formula>0.5</formula>
    </cfRule>
    <cfRule type="cellIs" dxfId="5482" priority="501" operator="notBetween">
      <formula>-0.3333</formula>
      <formula>0.3333</formula>
    </cfRule>
    <cfRule type="cellIs" dxfId="5481" priority="502" operator="notBetween">
      <formula>-0.1</formula>
      <formula>0.1</formula>
    </cfRule>
    <cfRule type="cellIs" dxfId="5480" priority="503" operator="between">
      <formula>-0.1</formula>
      <formula>0.1</formula>
    </cfRule>
  </conditionalFormatting>
  <conditionalFormatting sqref="E397:E398">
    <cfRule type="cellIs" dxfId="5479" priority="491" operator="equal">
      <formula>""</formula>
    </cfRule>
    <cfRule type="cellIs" dxfId="5478" priority="492" operator="notBetween">
      <formula>-0.5</formula>
      <formula>0.5</formula>
    </cfRule>
    <cfRule type="cellIs" dxfId="5477" priority="493" operator="notBetween">
      <formula>-0.3333</formula>
      <formula>0.3333</formula>
    </cfRule>
    <cfRule type="cellIs" dxfId="5476" priority="494" operator="notBetween">
      <formula>-0.1</formula>
      <formula>0.1</formula>
    </cfRule>
    <cfRule type="cellIs" dxfId="5475" priority="495" operator="between">
      <formula>-0.1</formula>
      <formula>0.1</formula>
    </cfRule>
  </conditionalFormatting>
  <conditionalFormatting sqref="L90">
    <cfRule type="cellIs" dxfId="5474" priority="481" operator="equal">
      <formula>""</formula>
    </cfRule>
    <cfRule type="cellIs" dxfId="5473" priority="482" operator="notBetween">
      <formula>-0.5</formula>
      <formula>0.5</formula>
    </cfRule>
    <cfRule type="cellIs" dxfId="5472" priority="483" operator="notBetween">
      <formula>-0.3333</formula>
      <formula>0.3333</formula>
    </cfRule>
    <cfRule type="cellIs" dxfId="5471" priority="484" operator="notBetween">
      <formula>-0.1</formula>
      <formula>0.1</formula>
    </cfRule>
    <cfRule type="cellIs" dxfId="5470" priority="485" operator="between">
      <formula>-0.1</formula>
      <formula>0.1</formula>
    </cfRule>
  </conditionalFormatting>
  <conditionalFormatting sqref="L91">
    <cfRule type="cellIs" dxfId="5469" priority="476" operator="equal">
      <formula>""</formula>
    </cfRule>
    <cfRule type="cellIs" dxfId="5468" priority="477" operator="notBetween">
      <formula>-0.5</formula>
      <formula>0.5</formula>
    </cfRule>
    <cfRule type="cellIs" dxfId="5467" priority="478" operator="notBetween">
      <formula>-0.3333</formula>
      <formula>0.3333</formula>
    </cfRule>
    <cfRule type="cellIs" dxfId="5466" priority="479" operator="notBetween">
      <formula>-0.1</formula>
      <formula>0.1</formula>
    </cfRule>
    <cfRule type="cellIs" dxfId="5465" priority="480" operator="between">
      <formula>-0.1</formula>
      <formula>0.1</formula>
    </cfRule>
  </conditionalFormatting>
  <conditionalFormatting sqref="L134:L135">
    <cfRule type="cellIs" dxfId="5464" priority="466" operator="equal">
      <formula>""</formula>
    </cfRule>
    <cfRule type="cellIs" dxfId="5463" priority="467" operator="notBetween">
      <formula>-0.5</formula>
      <formula>0.5</formula>
    </cfRule>
    <cfRule type="cellIs" dxfId="5462" priority="468" operator="notBetween">
      <formula>-0.3333</formula>
      <formula>0.3333</formula>
    </cfRule>
    <cfRule type="cellIs" dxfId="5461" priority="469" operator="notBetween">
      <formula>-0.1</formula>
      <formula>0.1</formula>
    </cfRule>
    <cfRule type="cellIs" dxfId="5460" priority="470" operator="between">
      <formula>-0.1</formula>
      <formula>0.1</formula>
    </cfRule>
  </conditionalFormatting>
  <conditionalFormatting sqref="E258">
    <cfRule type="cellIs" dxfId="5459" priority="457" operator="equal">
      <formula>""</formula>
    </cfRule>
    <cfRule type="cellIs" dxfId="5458" priority="458" operator="notBetween">
      <formula>-0.5</formula>
      <formula>0.5</formula>
    </cfRule>
    <cfRule type="cellIs" dxfId="5457" priority="459" operator="notBetween">
      <formula>-0.3333</formula>
      <formula>0.3333</formula>
    </cfRule>
    <cfRule type="cellIs" dxfId="5456" priority="460" operator="notBetween">
      <formula>-0.1</formula>
      <formula>0.1</formula>
    </cfRule>
    <cfRule type="cellIs" dxfId="5455" priority="461" operator="between">
      <formula>-0.1</formula>
      <formula>0.1</formula>
    </cfRule>
  </conditionalFormatting>
  <conditionalFormatting sqref="E260:E261">
    <cfRule type="cellIs" dxfId="5454" priority="452" operator="equal">
      <formula>""</formula>
    </cfRule>
    <cfRule type="cellIs" dxfId="5453" priority="453" operator="notBetween">
      <formula>-0.5</formula>
      <formula>0.5</formula>
    </cfRule>
    <cfRule type="cellIs" dxfId="5452" priority="454" operator="notBetween">
      <formula>-0.3333</formula>
      <formula>0.3333</formula>
    </cfRule>
    <cfRule type="cellIs" dxfId="5451" priority="455" operator="notBetween">
      <formula>-0.1</formula>
      <formula>0.1</formula>
    </cfRule>
    <cfRule type="cellIs" dxfId="5450" priority="456" operator="between">
      <formula>-0.1</formula>
      <formula>0.1</formula>
    </cfRule>
  </conditionalFormatting>
  <conditionalFormatting sqref="L162">
    <cfRule type="cellIs" dxfId="5449" priority="328" operator="equal">
      <formula>""</formula>
    </cfRule>
    <cfRule type="cellIs" dxfId="5448" priority="329" operator="notBetween">
      <formula>-0.5</formula>
      <formula>0.5</formula>
    </cfRule>
    <cfRule type="cellIs" dxfId="5447" priority="330" operator="notBetween">
      <formula>-0.3333</formula>
      <formula>0.3333</formula>
    </cfRule>
    <cfRule type="cellIs" dxfId="5446" priority="331" operator="notBetween">
      <formula>-0.1</formula>
      <formula>0.1</formula>
    </cfRule>
    <cfRule type="cellIs" dxfId="5445" priority="332" operator="between">
      <formula>-0.1</formula>
      <formula>0.1</formula>
    </cfRule>
  </conditionalFormatting>
  <conditionalFormatting sqref="E604:E605">
    <cfRule type="cellIs" dxfId="5444" priority="323" operator="equal">
      <formula>""</formula>
    </cfRule>
    <cfRule type="cellIs" dxfId="5443" priority="324" operator="notBetween">
      <formula>-0.5</formula>
      <formula>0.5</formula>
    </cfRule>
    <cfRule type="cellIs" dxfId="5442" priority="325" operator="notBetween">
      <formula>-0.3333</formula>
      <formula>0.3333</formula>
    </cfRule>
    <cfRule type="cellIs" dxfId="5441" priority="326" operator="notBetween">
      <formula>-0.1</formula>
      <formula>0.1</formula>
    </cfRule>
    <cfRule type="cellIs" dxfId="5440" priority="327" operator="between">
      <formula>-0.1</formula>
      <formula>0.1</formula>
    </cfRule>
  </conditionalFormatting>
  <conditionalFormatting sqref="E6">
    <cfRule type="cellIs" dxfId="5439" priority="318" operator="equal">
      <formula>""</formula>
    </cfRule>
    <cfRule type="cellIs" dxfId="5438" priority="319" operator="notBetween">
      <formula>-0.5</formula>
      <formula>0.5</formula>
    </cfRule>
    <cfRule type="cellIs" dxfId="5437" priority="320" operator="notBetween">
      <formula>-0.3333</formula>
      <formula>0.3333</formula>
    </cfRule>
    <cfRule type="cellIs" dxfId="5436" priority="321" operator="notBetween">
      <formula>-0.1</formula>
      <formula>0.1</formula>
    </cfRule>
    <cfRule type="cellIs" dxfId="5435" priority="322" operator="between">
      <formula>-0.1</formula>
      <formula>0.1</formula>
    </cfRule>
  </conditionalFormatting>
  <conditionalFormatting sqref="E6">
    <cfRule type="cellIs" dxfId="5434" priority="317" operator="equal">
      <formula>""</formula>
    </cfRule>
  </conditionalFormatting>
  <conditionalFormatting sqref="E6">
    <cfRule type="cellIs" dxfId="5433" priority="316" operator="between">
      <formula>-0.1</formula>
      <formula>0.1</formula>
    </cfRule>
  </conditionalFormatting>
  <conditionalFormatting sqref="E23">
    <cfRule type="cellIs" dxfId="5432" priority="297" operator="equal">
      <formula>""</formula>
    </cfRule>
    <cfRule type="cellIs" dxfId="5431" priority="298" operator="notBetween">
      <formula>-0.5</formula>
      <formula>0.5</formula>
    </cfRule>
    <cfRule type="cellIs" dxfId="5430" priority="299" operator="notBetween">
      <formula>-0.3333</formula>
      <formula>0.3333</formula>
    </cfRule>
    <cfRule type="cellIs" dxfId="5429" priority="300" operator="notBetween">
      <formula>-0.1</formula>
      <formula>0.1</formula>
    </cfRule>
    <cfRule type="cellIs" dxfId="5428" priority="301" operator="between">
      <formula>-0.1</formula>
      <formula>0.1</formula>
    </cfRule>
  </conditionalFormatting>
  <conditionalFormatting sqref="E23">
    <cfRule type="cellIs" dxfId="5427" priority="296" operator="equal">
      <formula>""</formula>
    </cfRule>
  </conditionalFormatting>
  <conditionalFormatting sqref="E23">
    <cfRule type="cellIs" dxfId="5426" priority="295" operator="between">
      <formula>-0.1</formula>
      <formula>0.1</formula>
    </cfRule>
  </conditionalFormatting>
  <conditionalFormatting sqref="E33">
    <cfRule type="cellIs" dxfId="5425" priority="276" operator="equal">
      <formula>""</formula>
    </cfRule>
    <cfRule type="cellIs" dxfId="5424" priority="277" operator="notBetween">
      <formula>-0.5</formula>
      <formula>0.5</formula>
    </cfRule>
    <cfRule type="cellIs" dxfId="5423" priority="278" operator="notBetween">
      <formula>-0.3333</formula>
      <formula>0.3333</formula>
    </cfRule>
    <cfRule type="cellIs" dxfId="5422" priority="279" operator="notBetween">
      <formula>-0.1</formula>
      <formula>0.1</formula>
    </cfRule>
    <cfRule type="cellIs" dxfId="5421" priority="280" operator="between">
      <formula>-0.1</formula>
      <formula>0.1</formula>
    </cfRule>
  </conditionalFormatting>
  <conditionalFormatting sqref="E33">
    <cfRule type="cellIs" dxfId="5420" priority="275" operator="equal">
      <formula>""</formula>
    </cfRule>
  </conditionalFormatting>
  <conditionalFormatting sqref="E33">
    <cfRule type="cellIs" dxfId="5419" priority="274" operator="between">
      <formula>-0.1</formula>
      <formula>0.1</formula>
    </cfRule>
  </conditionalFormatting>
  <conditionalFormatting sqref="E46">
    <cfRule type="cellIs" dxfId="5418" priority="241" operator="equal">
      <formula>""</formula>
    </cfRule>
    <cfRule type="cellIs" dxfId="5417" priority="242" operator="notBetween">
      <formula>-0.5</formula>
      <formula>0.5</formula>
    </cfRule>
    <cfRule type="cellIs" dxfId="5416" priority="243" operator="notBetween">
      <formula>-0.3333</formula>
      <formula>0.3333</formula>
    </cfRule>
    <cfRule type="cellIs" dxfId="5415" priority="244" operator="notBetween">
      <formula>-0.1</formula>
      <formula>0.1</formula>
    </cfRule>
    <cfRule type="cellIs" dxfId="5414" priority="245" operator="between">
      <formula>-0.1</formula>
      <formula>0.1</formula>
    </cfRule>
  </conditionalFormatting>
  <conditionalFormatting sqref="E46">
    <cfRule type="cellIs" dxfId="5413" priority="240" operator="equal">
      <formula>""</formula>
    </cfRule>
  </conditionalFormatting>
  <conditionalFormatting sqref="E46">
    <cfRule type="cellIs" dxfId="5412" priority="239" operator="between">
      <formula>-0.1</formula>
      <formula>0.1</formula>
    </cfRule>
  </conditionalFormatting>
  <conditionalFormatting sqref="E51">
    <cfRule type="cellIs" dxfId="5411" priority="234" operator="equal">
      <formula>""</formula>
    </cfRule>
    <cfRule type="cellIs" dxfId="5410" priority="235" operator="notBetween">
      <formula>-0.5</formula>
      <formula>0.5</formula>
    </cfRule>
    <cfRule type="cellIs" dxfId="5409" priority="236" operator="notBetween">
      <formula>-0.3333</formula>
      <formula>0.3333</formula>
    </cfRule>
    <cfRule type="cellIs" dxfId="5408" priority="237" operator="notBetween">
      <formula>-0.1</formula>
      <formula>0.1</formula>
    </cfRule>
    <cfRule type="cellIs" dxfId="5407" priority="238" operator="between">
      <formula>-0.1</formula>
      <formula>0.1</formula>
    </cfRule>
  </conditionalFormatting>
  <conditionalFormatting sqref="E51">
    <cfRule type="cellIs" dxfId="5406" priority="233" operator="equal">
      <formula>""</formula>
    </cfRule>
  </conditionalFormatting>
  <conditionalFormatting sqref="E51">
    <cfRule type="cellIs" dxfId="5405" priority="232" operator="between">
      <formula>-0.1</formula>
      <formula>0.1</formula>
    </cfRule>
  </conditionalFormatting>
  <conditionalFormatting sqref="E55:E56">
    <cfRule type="cellIs" dxfId="5404" priority="227" operator="equal">
      <formula>""</formula>
    </cfRule>
    <cfRule type="cellIs" dxfId="5403" priority="228" operator="notBetween">
      <formula>-0.5</formula>
      <formula>0.5</formula>
    </cfRule>
    <cfRule type="cellIs" dxfId="5402" priority="229" operator="notBetween">
      <formula>-0.3333</formula>
      <formula>0.3333</formula>
    </cfRule>
    <cfRule type="cellIs" dxfId="5401" priority="230" operator="notBetween">
      <formula>-0.1</formula>
      <formula>0.1</formula>
    </cfRule>
    <cfRule type="cellIs" dxfId="5400" priority="231" operator="between">
      <formula>-0.1</formula>
      <formula>0.1</formula>
    </cfRule>
  </conditionalFormatting>
  <conditionalFormatting sqref="E55:E56">
    <cfRule type="cellIs" dxfId="5399" priority="226" operator="equal">
      <formula>""</formula>
    </cfRule>
  </conditionalFormatting>
  <conditionalFormatting sqref="E55:E56">
    <cfRule type="cellIs" dxfId="5398" priority="225" operator="between">
      <formula>-0.1</formula>
      <formula>0.1</formula>
    </cfRule>
  </conditionalFormatting>
  <conditionalFormatting sqref="E65:E69">
    <cfRule type="cellIs" dxfId="5397" priority="206" operator="equal">
      <formula>""</formula>
    </cfRule>
    <cfRule type="cellIs" dxfId="5396" priority="207" operator="notBetween">
      <formula>-0.5</formula>
      <formula>0.5</formula>
    </cfRule>
    <cfRule type="cellIs" dxfId="5395" priority="208" operator="notBetween">
      <formula>-0.3333</formula>
      <formula>0.3333</formula>
    </cfRule>
    <cfRule type="cellIs" dxfId="5394" priority="209" operator="notBetween">
      <formula>-0.1</formula>
      <formula>0.1</formula>
    </cfRule>
    <cfRule type="cellIs" dxfId="5393" priority="210" operator="between">
      <formula>-0.1</formula>
      <formula>0.1</formula>
    </cfRule>
  </conditionalFormatting>
  <conditionalFormatting sqref="E50">
    <cfRule type="cellIs" dxfId="5392" priority="182" operator="equal">
      <formula>""</formula>
    </cfRule>
    <cfRule type="cellIs" dxfId="5391" priority="183" operator="notBetween">
      <formula>-0.5</formula>
      <formula>0.5</formula>
    </cfRule>
    <cfRule type="cellIs" dxfId="5390" priority="184" operator="notBetween">
      <formula>-0.3333</formula>
      <formula>0.3333</formula>
    </cfRule>
    <cfRule type="cellIs" dxfId="5389" priority="185" operator="notBetween">
      <formula>-0.1</formula>
      <formula>0.1</formula>
    </cfRule>
    <cfRule type="cellIs" dxfId="5388" priority="186" operator="between">
      <formula>-0.1</formula>
      <formula>0.1</formula>
    </cfRule>
  </conditionalFormatting>
  <conditionalFormatting sqref="E40:E41">
    <cfRule type="cellIs" dxfId="5387" priority="175" operator="between">
      <formula>-0.1</formula>
      <formula>0.1</formula>
    </cfRule>
    <cfRule type="cellIs" dxfId="5386" priority="176" operator="equal">
      <formula>""</formula>
    </cfRule>
    <cfRule type="cellIs" dxfId="5385" priority="177" operator="equal">
      <formula>""</formula>
    </cfRule>
    <cfRule type="cellIs" dxfId="5384" priority="178" operator="notBetween">
      <formula>-0.5</formula>
      <formula>0.5</formula>
    </cfRule>
    <cfRule type="cellIs" dxfId="5383" priority="179" operator="notBetween">
      <formula>-0.3333</formula>
      <formula>0.3333</formula>
    </cfRule>
    <cfRule type="cellIs" dxfId="5382" priority="180" operator="notBetween">
      <formula>-0.1</formula>
      <formula>0.1</formula>
    </cfRule>
    <cfRule type="cellIs" dxfId="5381" priority="181" operator="between">
      <formula>-0.1</formula>
      <formula>0.1</formula>
    </cfRule>
  </conditionalFormatting>
  <conditionalFormatting sqref="E10:E18">
    <cfRule type="cellIs" dxfId="5380" priority="170" operator="equal">
      <formula>""</formula>
    </cfRule>
    <cfRule type="cellIs" dxfId="5379" priority="171" operator="notBetween">
      <formula>-0.5</formula>
      <formula>0.5</formula>
    </cfRule>
    <cfRule type="cellIs" dxfId="5378" priority="172" operator="notBetween">
      <formula>-0.3333</formula>
      <formula>0.3333</formula>
    </cfRule>
    <cfRule type="cellIs" dxfId="5377" priority="173" operator="notBetween">
      <formula>-0.1</formula>
      <formula>0.1</formula>
    </cfRule>
    <cfRule type="cellIs" dxfId="5376" priority="174" operator="between">
      <formula>-0.1</formula>
      <formula>0.1</formula>
    </cfRule>
  </conditionalFormatting>
  <conditionalFormatting sqref="E62">
    <cfRule type="cellIs" dxfId="5375" priority="165" operator="equal">
      <formula>""</formula>
    </cfRule>
    <cfRule type="cellIs" dxfId="5374" priority="166" operator="notBetween">
      <formula>-0.5</formula>
      <formula>0.5</formula>
    </cfRule>
    <cfRule type="cellIs" dxfId="5373" priority="167" operator="notBetween">
      <formula>-0.3333</formula>
      <formula>0.3333</formula>
    </cfRule>
    <cfRule type="cellIs" dxfId="5372" priority="168" operator="notBetween">
      <formula>-0.1</formula>
      <formula>0.1</formula>
    </cfRule>
    <cfRule type="cellIs" dxfId="5371" priority="169" operator="between">
      <formula>-0.1</formula>
      <formula>0.1</formula>
    </cfRule>
  </conditionalFormatting>
  <conditionalFormatting sqref="E32">
    <cfRule type="cellIs" dxfId="5370" priority="160" operator="equal">
      <formula>""</formula>
    </cfRule>
    <cfRule type="cellIs" dxfId="5369" priority="161" operator="notBetween">
      <formula>-0.5</formula>
      <formula>0.5</formula>
    </cfRule>
    <cfRule type="cellIs" dxfId="5368" priority="162" operator="notBetween">
      <formula>-0.3333</formula>
      <formula>0.3333</formula>
    </cfRule>
    <cfRule type="cellIs" dxfId="5367" priority="163" operator="notBetween">
      <formula>-0.1</formula>
      <formula>0.1</formula>
    </cfRule>
    <cfRule type="cellIs" dxfId="5366" priority="164" operator="between">
      <formula>-0.1</formula>
      <formula>0.1</formula>
    </cfRule>
  </conditionalFormatting>
  <conditionalFormatting sqref="E34">
    <cfRule type="cellIs" dxfId="5365" priority="155" operator="equal">
      <formula>""</formula>
    </cfRule>
    <cfRule type="cellIs" dxfId="5364" priority="156" operator="notBetween">
      <formula>-0.5</formula>
      <formula>0.5</formula>
    </cfRule>
    <cfRule type="cellIs" dxfId="5363" priority="157" operator="notBetween">
      <formula>-0.3333</formula>
      <formula>0.3333</formula>
    </cfRule>
    <cfRule type="cellIs" dxfId="5362" priority="158" operator="notBetween">
      <formula>-0.1</formula>
      <formula>0.1</formula>
    </cfRule>
    <cfRule type="cellIs" dxfId="5361" priority="159" operator="between">
      <formula>-0.1</formula>
      <formula>0.1</formula>
    </cfRule>
  </conditionalFormatting>
  <conditionalFormatting sqref="E25">
    <cfRule type="cellIs" dxfId="5360" priority="141" operator="between">
      <formula>-0.1</formula>
      <formula>0.1</formula>
    </cfRule>
    <cfRule type="cellIs" dxfId="5359" priority="142" operator="equal">
      <formula>""</formula>
    </cfRule>
    <cfRule type="cellIs" dxfId="5358" priority="143" operator="equal">
      <formula>""</formula>
    </cfRule>
    <cfRule type="cellIs" dxfId="5357" priority="144" operator="notBetween">
      <formula>-0.5</formula>
      <formula>0.5</formula>
    </cfRule>
    <cfRule type="cellIs" dxfId="5356" priority="145" operator="notBetween">
      <formula>-0.3333</formula>
      <formula>0.3333</formula>
    </cfRule>
    <cfRule type="cellIs" dxfId="5355" priority="146" operator="notBetween">
      <formula>-0.1</formula>
      <formula>0.1</formula>
    </cfRule>
    <cfRule type="cellIs" dxfId="5354" priority="147" operator="between">
      <formula>-0.1</formula>
      <formula>0.1</formula>
    </cfRule>
  </conditionalFormatting>
  <conditionalFormatting sqref="E30:E31">
    <cfRule type="cellIs" dxfId="5353" priority="134" operator="between">
      <formula>-0.1</formula>
      <formula>0.1</formula>
    </cfRule>
    <cfRule type="cellIs" dxfId="5352" priority="135" operator="equal">
      <formula>""</formula>
    </cfRule>
    <cfRule type="cellIs" dxfId="5351" priority="136" operator="equal">
      <formula>""</formula>
    </cfRule>
    <cfRule type="cellIs" dxfId="5350" priority="137" operator="notBetween">
      <formula>-0.5</formula>
      <formula>0.5</formula>
    </cfRule>
    <cfRule type="cellIs" dxfId="5349" priority="138" operator="notBetween">
      <formula>-0.3333</formula>
      <formula>0.3333</formula>
    </cfRule>
    <cfRule type="cellIs" dxfId="5348" priority="139" operator="notBetween">
      <formula>-0.1</formula>
      <formula>0.1</formula>
    </cfRule>
    <cfRule type="cellIs" dxfId="5347" priority="140" operator="between">
      <formula>-0.1</formula>
      <formula>0.1</formula>
    </cfRule>
  </conditionalFormatting>
  <conditionalFormatting sqref="E38">
    <cfRule type="cellIs" dxfId="5346" priority="129" operator="equal">
      <formula>""</formula>
    </cfRule>
    <cfRule type="cellIs" dxfId="5345" priority="130" operator="notBetween">
      <formula>-0.5</formula>
      <formula>0.5</formula>
    </cfRule>
    <cfRule type="cellIs" dxfId="5344" priority="131" operator="notBetween">
      <formula>-0.3333</formula>
      <formula>0.3333</formula>
    </cfRule>
    <cfRule type="cellIs" dxfId="5343" priority="132" operator="notBetween">
      <formula>-0.1</formula>
      <formula>0.1</formula>
    </cfRule>
    <cfRule type="cellIs" dxfId="5342" priority="133" operator="between">
      <formula>-0.1</formula>
      <formula>0.1</formula>
    </cfRule>
  </conditionalFormatting>
  <conditionalFormatting sqref="E38">
    <cfRule type="cellIs" dxfId="5341" priority="128" operator="equal">
      <formula>""</formula>
    </cfRule>
  </conditionalFormatting>
  <conditionalFormatting sqref="E38">
    <cfRule type="cellIs" dxfId="5340" priority="127" operator="equal">
      <formula>""</formula>
    </cfRule>
  </conditionalFormatting>
  <conditionalFormatting sqref="E38">
    <cfRule type="cellIs" dxfId="5339" priority="126" operator="between">
      <formula>-0.1</formula>
      <formula>0.1</formula>
    </cfRule>
  </conditionalFormatting>
  <conditionalFormatting sqref="E43">
    <cfRule type="cellIs" dxfId="5338" priority="121" operator="equal">
      <formula>""</formula>
    </cfRule>
    <cfRule type="cellIs" dxfId="5337" priority="122" operator="notBetween">
      <formula>-0.5</formula>
      <formula>0.5</formula>
    </cfRule>
    <cfRule type="cellIs" dxfId="5336" priority="123" operator="notBetween">
      <formula>-0.3333</formula>
      <formula>0.3333</formula>
    </cfRule>
    <cfRule type="cellIs" dxfId="5335" priority="124" operator="notBetween">
      <formula>-0.1</formula>
      <formula>0.1</formula>
    </cfRule>
    <cfRule type="cellIs" dxfId="5334" priority="125" operator="between">
      <formula>-0.1</formula>
      <formula>0.1</formula>
    </cfRule>
  </conditionalFormatting>
  <conditionalFormatting sqref="E43">
    <cfRule type="cellIs" dxfId="5333" priority="120" operator="equal">
      <formula>""</formula>
    </cfRule>
  </conditionalFormatting>
  <conditionalFormatting sqref="E43">
    <cfRule type="cellIs" dxfId="5332" priority="119" operator="equal">
      <formula>""</formula>
    </cfRule>
  </conditionalFormatting>
  <conditionalFormatting sqref="E43">
    <cfRule type="cellIs" dxfId="5331" priority="118" operator="between">
      <formula>-0.1</formula>
      <formula>0.1</formula>
    </cfRule>
  </conditionalFormatting>
  <conditionalFormatting sqref="E49">
    <cfRule type="cellIs" dxfId="5330" priority="111" operator="between">
      <formula>-0.1</formula>
      <formula>0.1</formula>
    </cfRule>
    <cfRule type="cellIs" dxfId="5329" priority="112" operator="equal">
      <formula>""</formula>
    </cfRule>
    <cfRule type="cellIs" dxfId="5328" priority="113" operator="equal">
      <formula>""</formula>
    </cfRule>
    <cfRule type="cellIs" dxfId="5327" priority="114" operator="notBetween">
      <formula>-0.5</formula>
      <formula>0.5</formula>
    </cfRule>
    <cfRule type="cellIs" dxfId="5326" priority="115" operator="notBetween">
      <formula>-0.3333</formula>
      <formula>0.3333</formula>
    </cfRule>
    <cfRule type="cellIs" dxfId="5325" priority="116" operator="notBetween">
      <formula>-0.1</formula>
      <formula>0.1</formula>
    </cfRule>
    <cfRule type="cellIs" dxfId="5324" priority="117" operator="between">
      <formula>-0.1</formula>
      <formula>0.1</formula>
    </cfRule>
  </conditionalFormatting>
  <conditionalFormatting sqref="E42">
    <cfRule type="cellIs" dxfId="5323" priority="106" operator="equal">
      <formula>""</formula>
    </cfRule>
    <cfRule type="cellIs" dxfId="5322" priority="107" operator="notBetween">
      <formula>-0.5</formula>
      <formula>0.5</formula>
    </cfRule>
    <cfRule type="cellIs" dxfId="5321" priority="108" operator="notBetween">
      <formula>-0.3333</formula>
      <formula>0.3333</formula>
    </cfRule>
    <cfRule type="cellIs" dxfId="5320" priority="109" operator="notBetween">
      <formula>-0.1</formula>
      <formula>0.1</formula>
    </cfRule>
    <cfRule type="cellIs" dxfId="5319" priority="110" operator="between">
      <formula>-0.1</formula>
      <formula>0.1</formula>
    </cfRule>
  </conditionalFormatting>
  <conditionalFormatting sqref="E48">
    <cfRule type="cellIs" dxfId="5318" priority="99" operator="between">
      <formula>-0.1</formula>
      <formula>0.1</formula>
    </cfRule>
    <cfRule type="cellIs" dxfId="5317" priority="100" operator="equal">
      <formula>""</formula>
    </cfRule>
    <cfRule type="cellIs" dxfId="5316" priority="101" operator="equal">
      <formula>""</formula>
    </cfRule>
    <cfRule type="cellIs" dxfId="5315" priority="102" operator="notBetween">
      <formula>-0.5</formula>
      <formula>0.5</formula>
    </cfRule>
    <cfRule type="cellIs" dxfId="5314" priority="103" operator="notBetween">
      <formula>-0.3333</formula>
      <formula>0.3333</formula>
    </cfRule>
    <cfRule type="cellIs" dxfId="5313" priority="104" operator="notBetween">
      <formula>-0.1</formula>
      <formula>0.1</formula>
    </cfRule>
    <cfRule type="cellIs" dxfId="5312" priority="105" operator="between">
      <formula>-0.1</formula>
      <formula>0.1</formula>
    </cfRule>
  </conditionalFormatting>
  <conditionalFormatting sqref="E44">
    <cfRule type="cellIs" dxfId="5311" priority="94" operator="equal">
      <formula>""</formula>
    </cfRule>
    <cfRule type="cellIs" dxfId="5310" priority="95" operator="notBetween">
      <formula>-0.5</formula>
      <formula>0.5</formula>
    </cfRule>
    <cfRule type="cellIs" dxfId="5309" priority="96" operator="notBetween">
      <formula>-0.3333</formula>
      <formula>0.3333</formula>
    </cfRule>
    <cfRule type="cellIs" dxfId="5308" priority="97" operator="notBetween">
      <formula>-0.1</formula>
      <formula>0.1</formula>
    </cfRule>
    <cfRule type="cellIs" dxfId="5307" priority="98" operator="between">
      <formula>-0.1</formula>
      <formula>0.1</formula>
    </cfRule>
  </conditionalFormatting>
  <conditionalFormatting sqref="E58:E59">
    <cfRule type="cellIs" dxfId="5306" priority="62" operator="equal">
      <formula>""</formula>
    </cfRule>
    <cfRule type="cellIs" dxfId="5305" priority="63" operator="notBetween">
      <formula>-0.5</formula>
      <formula>0.5</formula>
    </cfRule>
    <cfRule type="cellIs" dxfId="5304" priority="64" operator="notBetween">
      <formula>-0.3333</formula>
      <formula>0.3333</formula>
    </cfRule>
    <cfRule type="cellIs" dxfId="5303" priority="65" operator="notBetween">
      <formula>-0.1</formula>
      <formula>0.1</formula>
    </cfRule>
    <cfRule type="cellIs" dxfId="5302" priority="66" operator="between">
      <formula>-0.1</formula>
      <formula>0.1</formula>
    </cfRule>
  </conditionalFormatting>
  <conditionalFormatting sqref="E57">
    <cfRule type="cellIs" dxfId="5301" priority="55" operator="between">
      <formula>-0.1</formula>
      <formula>0.1</formula>
    </cfRule>
    <cfRule type="cellIs" dxfId="5300" priority="56" operator="equal">
      <formula>""</formula>
    </cfRule>
    <cfRule type="cellIs" dxfId="5299" priority="57" operator="equal">
      <formula>""</formula>
    </cfRule>
    <cfRule type="cellIs" dxfId="5298" priority="58" operator="notBetween">
      <formula>-0.5</formula>
      <formula>0.5</formula>
    </cfRule>
    <cfRule type="cellIs" dxfId="5297" priority="59" operator="notBetween">
      <formula>-0.3333</formula>
      <formula>0.3333</formula>
    </cfRule>
    <cfRule type="cellIs" dxfId="5296" priority="60" operator="notBetween">
      <formula>-0.1</formula>
      <formula>0.1</formula>
    </cfRule>
    <cfRule type="cellIs" dxfId="5295" priority="61" operator="between">
      <formula>-0.1</formula>
      <formula>0.1</formula>
    </cfRule>
  </conditionalFormatting>
  <conditionalFormatting sqref="E27">
    <cfRule type="cellIs" dxfId="5294" priority="48" operator="between">
      <formula>-0.1</formula>
      <formula>0.1</formula>
    </cfRule>
    <cfRule type="cellIs" dxfId="5293" priority="49" operator="equal">
      <formula>""</formula>
    </cfRule>
    <cfRule type="cellIs" dxfId="5292" priority="50" operator="equal">
      <formula>""</formula>
    </cfRule>
    <cfRule type="cellIs" dxfId="5291" priority="51" operator="notBetween">
      <formula>-0.5</formula>
      <formula>0.5</formula>
    </cfRule>
    <cfRule type="cellIs" dxfId="5290" priority="52" operator="notBetween">
      <formula>-0.3333</formula>
      <formula>0.3333</formula>
    </cfRule>
    <cfRule type="cellIs" dxfId="5289" priority="53" operator="notBetween">
      <formula>-0.1</formula>
      <formula>0.1</formula>
    </cfRule>
    <cfRule type="cellIs" dxfId="5288" priority="54" operator="between">
      <formula>-0.1</formula>
      <formula>0.1</formula>
    </cfRule>
  </conditionalFormatting>
  <conditionalFormatting sqref="E28">
    <cfRule type="cellIs" dxfId="5287" priority="43" operator="equal">
      <formula>""</formula>
    </cfRule>
    <cfRule type="cellIs" dxfId="5286" priority="44" operator="notBetween">
      <formula>-0.5</formula>
      <formula>0.5</formula>
    </cfRule>
    <cfRule type="cellIs" dxfId="5285" priority="45" operator="notBetween">
      <formula>-0.3333</formula>
      <formula>0.3333</formula>
    </cfRule>
    <cfRule type="cellIs" dxfId="5284" priority="46" operator="notBetween">
      <formula>-0.1</formula>
      <formula>0.1</formula>
    </cfRule>
    <cfRule type="cellIs" dxfId="5283" priority="47" operator="between">
      <formula>-0.1</formula>
      <formula>0.1</formula>
    </cfRule>
  </conditionalFormatting>
  <conditionalFormatting sqref="E52">
    <cfRule type="cellIs" dxfId="5282" priority="38" operator="equal">
      <formula>""</formula>
    </cfRule>
    <cfRule type="cellIs" dxfId="5281" priority="39" operator="notBetween">
      <formula>-0.5</formula>
      <formula>0.5</formula>
    </cfRule>
    <cfRule type="cellIs" dxfId="5280" priority="40" operator="notBetween">
      <formula>-0.3333</formula>
      <formula>0.3333</formula>
    </cfRule>
    <cfRule type="cellIs" dxfId="5279" priority="41" operator="notBetween">
      <formula>-0.1</formula>
      <formula>0.1</formula>
    </cfRule>
    <cfRule type="cellIs" dxfId="5278" priority="42" operator="between">
      <formula>-0.1</formula>
      <formula>0.1</formula>
    </cfRule>
  </conditionalFormatting>
  <conditionalFormatting sqref="E53">
    <cfRule type="cellIs" dxfId="5277" priority="23" operator="equal">
      <formula>""</formula>
    </cfRule>
    <cfRule type="cellIs" dxfId="5276" priority="24" operator="notBetween">
      <formula>-0.5</formula>
      <formula>0.5</formula>
    </cfRule>
    <cfRule type="cellIs" dxfId="5275" priority="25" operator="notBetween">
      <formula>-0.3333</formula>
      <formula>0.3333</formula>
    </cfRule>
    <cfRule type="cellIs" dxfId="5274" priority="26" operator="notBetween">
      <formula>-0.1</formula>
      <formula>0.1</formula>
    </cfRule>
    <cfRule type="cellIs" dxfId="5273" priority="27" operator="between">
      <formula>-0.1</formula>
      <formula>0.1</formula>
    </cfRule>
  </conditionalFormatting>
  <conditionalFormatting sqref="E53">
    <cfRule type="cellIs" dxfId="5272" priority="21" operator="between">
      <formula>-0.1</formula>
      <formula>0.1</formula>
    </cfRule>
    <cfRule type="cellIs" dxfId="5271" priority="22" operator="equal">
      <formula>""</formula>
    </cfRule>
  </conditionalFormatting>
  <conditionalFormatting sqref="L113">
    <cfRule type="cellIs" dxfId="5270" priority="16" operator="equal">
      <formula>""</formula>
    </cfRule>
    <cfRule type="cellIs" dxfId="5269" priority="17" operator="notBetween">
      <formula>-0.5</formula>
      <formula>0.5</formula>
    </cfRule>
    <cfRule type="cellIs" dxfId="5268" priority="18" operator="notBetween">
      <formula>-0.3333</formula>
      <formula>0.3333</formula>
    </cfRule>
    <cfRule type="cellIs" dxfId="5267" priority="19" operator="notBetween">
      <formula>-0.1</formula>
      <formula>0.1</formula>
    </cfRule>
    <cfRule type="cellIs" dxfId="5266" priority="20" operator="between">
      <formula>-0.1</formula>
      <formula>0.1</formula>
    </cfRule>
  </conditionalFormatting>
  <conditionalFormatting sqref="L114">
    <cfRule type="cellIs" dxfId="5265" priority="11" operator="equal">
      <formula>""</formula>
    </cfRule>
    <cfRule type="cellIs" dxfId="5264" priority="12" operator="notBetween">
      <formula>-0.5</formula>
      <formula>0.5</formula>
    </cfRule>
    <cfRule type="cellIs" dxfId="5263" priority="13" operator="notBetween">
      <formula>-0.3333</formula>
      <formula>0.3333</formula>
    </cfRule>
    <cfRule type="cellIs" dxfId="5262" priority="14" operator="notBetween">
      <formula>-0.1</formula>
      <formula>0.1</formula>
    </cfRule>
    <cfRule type="cellIs" dxfId="5261" priority="15" operator="between">
      <formula>-0.1</formula>
      <formula>0.1</formula>
    </cfRule>
  </conditionalFormatting>
  <conditionalFormatting sqref="L115">
    <cfRule type="cellIs" dxfId="5260" priority="6" operator="equal">
      <formula>""</formula>
    </cfRule>
    <cfRule type="cellIs" dxfId="5259" priority="7" operator="notBetween">
      <formula>-0.5</formula>
      <formula>0.5</formula>
    </cfRule>
    <cfRule type="cellIs" dxfId="5258" priority="8" operator="notBetween">
      <formula>-0.3333</formula>
      <formula>0.3333</formula>
    </cfRule>
    <cfRule type="cellIs" dxfId="5257" priority="9" operator="notBetween">
      <formula>-0.1</formula>
      <formula>0.1</formula>
    </cfRule>
    <cfRule type="cellIs" dxfId="5256" priority="10" operator="between">
      <formula>-0.1</formula>
      <formula>0.1</formula>
    </cfRule>
  </conditionalFormatting>
  <conditionalFormatting sqref="L109">
    <cfRule type="cellIs" dxfId="5255" priority="1" operator="equal">
      <formula>""</formula>
    </cfRule>
    <cfRule type="cellIs" dxfId="5254" priority="2" operator="notBetween">
      <formula>-0.5</formula>
      <formula>0.5</formula>
    </cfRule>
    <cfRule type="cellIs" dxfId="5253" priority="3" operator="notBetween">
      <formula>-0.3333</formula>
      <formula>0.3333</formula>
    </cfRule>
    <cfRule type="cellIs" dxfId="5252" priority="4" operator="notBetween">
      <formula>-0.1</formula>
      <formula>0.1</formula>
    </cfRule>
    <cfRule type="cellIs" dxfId="5251" priority="5" operator="between">
      <formula>-0.1</formula>
      <formula>0.1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7" enableFormatConditionsCalculation="0">
    <tabColor theme="5" tint="-0.249977111117893"/>
  </sheetPr>
  <dimension ref="A1:AB605"/>
  <sheetViews>
    <sheetView workbookViewId="0">
      <selection activeCell="A2" sqref="A2"/>
    </sheetView>
  </sheetViews>
  <sheetFormatPr baseColWidth="10" defaultColWidth="8.83203125" defaultRowHeight="11" x14ac:dyDescent="0.15"/>
  <cols>
    <col min="1" max="1" width="35.83203125" style="16" customWidth="1"/>
    <col min="2" max="3" width="19.33203125" style="52" customWidth="1"/>
    <col min="4" max="4" width="9.5" style="15" bestFit="1" customWidth="1"/>
    <col min="5" max="5" width="7.83203125" style="42" customWidth="1"/>
    <col min="6" max="7" width="35.83203125" style="98" customWidth="1"/>
    <col min="8" max="8" width="38.1640625" style="16" bestFit="1" customWidth="1"/>
    <col min="9" max="10" width="15.1640625" style="16" customWidth="1"/>
    <col min="11" max="11" width="10.6640625" style="88" bestFit="1" customWidth="1"/>
    <col min="12" max="12" width="7.5" style="88" bestFit="1" customWidth="1"/>
    <col min="13" max="16384" width="8.83203125" style="16"/>
  </cols>
  <sheetData>
    <row r="1" spans="1:12" s="84" customFormat="1" ht="15" thickBot="1" x14ac:dyDescent="0.25">
      <c r="A1" s="85" t="str">
        <f>IF(Aloitus_Start!$D$1="Suomi","Tähän tauluun voidaan liittää: Yksittäinen yhteiskirjasto tai Yhteiskirjastot-sektori",IF(Aloitus_Start!$D$1="Svenska","I denna tabell kan man ansluta: ett visst yhs-bibliotek eller yhs-sektorn","Valitse kieli taulussa Aloitus_Start - Välj spåket i tabellen Aloitus_Start"))</f>
        <v>Valitse kieli taulussa Aloitus_Start - Välj spåket i tabellen Aloitus_Start</v>
      </c>
      <c r="B1" s="107"/>
      <c r="C1" s="108"/>
      <c r="F1" s="97"/>
      <c r="G1" s="97"/>
      <c r="H1" s="85"/>
      <c r="I1" s="85"/>
      <c r="J1" s="86"/>
      <c r="K1" s="86"/>
      <c r="L1" s="87" t="str">
        <f>IF(Aloitus_Start!$D$1="Suomi","Voit muokata oikealla olevia graafeja sekä kopioida niitä, mutta et muuttaa tiedonkeruun lähteitä",IF(Aloitus_Start!$D$1="Svenska","Du kan ändra och kopiera graferna på högra sidan, men inte byta informationskällorna",""))</f>
        <v/>
      </c>
    </row>
    <row r="2" spans="1:12" ht="23" thickTop="1" x14ac:dyDescent="0.2">
      <c r="A2" s="2"/>
      <c r="B2" s="53"/>
      <c r="C2" s="54"/>
      <c r="D2" s="17" t="str">
        <f>IF(Aloitus_Start!$D$1="Suomi","Muutos",IF(Aloitus_Start!$D$1="Svenska","Förändring","Valitse kieli - Välj spåket"))</f>
        <v>Valitse kieli - Välj spåket</v>
      </c>
      <c r="E2" s="17" t="str">
        <f>IF(Aloitus_Start!$D$1="Suomi","Muutos%",IF(Aloitus_Start!$D$1="Svenska","Förändr%","Valitse kieli - Välj spåket"))</f>
        <v>Valitse kieli - Välj spåket</v>
      </c>
      <c r="F2" s="123" t="str">
        <f>IF(Aloitus_Start!$D$1="Suomi","Huom. - "&amp;B3,IF(Aloitus_Start!$D$1="Svenska","Obs. - "&amp;B3,"Valitse kieli - Välj spåket"))</f>
        <v>Valitse kieli - Välj spåket</v>
      </c>
      <c r="G2" s="123" t="str">
        <f>IF(Aloitus_Start!$D$1="Suomi","Huom. - "&amp;C3,IF(Aloitus_Start!$D$1="Svenska","Obs. - "&amp;C3,"Valitse kieli - Välj spåket"))</f>
        <v>Valitse kieli - Välj spåket</v>
      </c>
      <c r="H2" s="106" t="str">
        <f>IF(Aloitus_Start!$D$1="Suomi","Tilastokooste",IF(Aloitus_Start!$D$1="Svenska","Sammanställning","Valitse kieli - Välj spåket"))</f>
        <v>Valitse kieli - Välj spåket</v>
      </c>
      <c r="J2" s="87"/>
      <c r="K2" s="87"/>
      <c r="L2" s="105" t="str">
        <f>IF(Aloitus_Start!$D$1="Suomi","Liitä graafi omaan tiedostoosi kuvana",IF(Aloitus_Start!$D$1="Svenska","Anslut grafen i din egen fil som en bild",""))</f>
        <v/>
      </c>
    </row>
    <row r="3" spans="1:12" x14ac:dyDescent="0.15">
      <c r="A3" s="3"/>
      <c r="B3" s="99"/>
      <c r="C3" s="100"/>
      <c r="D3" s="18"/>
      <c r="E3" s="19"/>
      <c r="F3" s="124"/>
      <c r="G3" s="124"/>
      <c r="H3" s="13" t="str">
        <f>IF(Aloitus_Start!$D$1="Suomi","Kulut ja rahoitus (1000 €) -kirjaston budjetti",IF(Aloitus_Start!$D$1="Svenska","Utgifter och financiering (1000€) - bibliotekets budget","Valitse kieli - Välj spåket"))</f>
        <v>Valitse kieli - Välj spåket</v>
      </c>
      <c r="I3" s="14">
        <f>B$3</f>
        <v>0</v>
      </c>
      <c r="J3" s="14">
        <f>C$3</f>
        <v>0</v>
      </c>
      <c r="K3" s="52" t="str">
        <f>IF(Aloitus_Start!$D$1="Suomi","Muutos",IF(Aloitus_Start!$D$1="Svenska","Förändring","Valitse kieli - Välj spåket"))</f>
        <v>Valitse kieli - Välj spåket</v>
      </c>
      <c r="L3" s="52" t="str">
        <f>IF(Aloitus_Start!$D$1="Suomi","Muutos%",IF(Aloitus_Start!$D$1="Svenska","Förändr%","Valitse kieli - Välj spåket"))</f>
        <v>Valitse kieli - Välj spåket</v>
      </c>
    </row>
    <row r="4" spans="1:12" x14ac:dyDescent="0.15">
      <c r="A4" s="4"/>
      <c r="B4" s="55"/>
      <c r="C4" s="56"/>
      <c r="D4" s="20"/>
      <c r="E4" s="21"/>
      <c r="F4" s="125"/>
      <c r="G4" s="125"/>
      <c r="H4" s="16" t="str">
        <f>IF(Aloitus_Start!$D$1="Suomi",MID(A488,9,10),IF(Aloitus_Start!$D$1="Svenska",MID(A488,9,8),"Valitse kieli - Välj spåket"))</f>
        <v>Valitse kieli - Välj spåket</v>
      </c>
      <c r="I4" s="14">
        <f>B488</f>
        <v>0</v>
      </c>
      <c r="J4" s="14">
        <f>C488</f>
        <v>0</v>
      </c>
      <c r="K4" s="89">
        <f t="shared" ref="K4:K10" si="0">J4-I4</f>
        <v>0</v>
      </c>
      <c r="L4" s="90" t="str">
        <f t="shared" ref="L4:L10" si="1">IF(I4="","",IF(I4=0,"",(J4/I4)-1))</f>
        <v/>
      </c>
    </row>
    <row r="5" spans="1:12" x14ac:dyDescent="0.15">
      <c r="A5" s="5"/>
      <c r="B5" s="57"/>
      <c r="C5" s="58"/>
      <c r="D5" s="22">
        <f>C5-B5</f>
        <v>0</v>
      </c>
      <c r="E5" s="23" t="str">
        <f>IF(B5="","",IF(B5=0,"",(C5/B5)-1))</f>
        <v/>
      </c>
      <c r="F5" s="126" t="b">
        <f>IF(B5="",IF(Aloitus_Start!$D$1="Suomi","Tieto puuttuu: "&amp;B$3,IF(Aloitus_Start!$D$1="Svenska","Information saknas: "&amp;B$3)),"")</f>
        <v>0</v>
      </c>
      <c r="G5" s="126" t="b">
        <f>IF(C5="",IF(Aloitus_Start!$D$1="Suomi","Tieto puuttuu: "&amp;C$3,IF(Aloitus_Start!$D$1="Svenska","Information saknas: "&amp;C$3)),"")</f>
        <v>0</v>
      </c>
      <c r="H5" s="16" t="str">
        <f>IF(Aloitus_Start!$D$1="Suomi",MID(A491,9,8),IF(Aloitus_Start!$D$1="Svenska",MID(A491,22,18),"Valitse kieli - Välj spåket"))</f>
        <v>Valitse kieli - Välj spåket</v>
      </c>
      <c r="I5" s="14">
        <f>B491</f>
        <v>0</v>
      </c>
      <c r="J5" s="14">
        <f>C491</f>
        <v>0</v>
      </c>
      <c r="K5" s="52">
        <f t="shared" si="0"/>
        <v>0</v>
      </c>
      <c r="L5" s="91" t="str">
        <f t="shared" si="1"/>
        <v/>
      </c>
    </row>
    <row r="6" spans="1:12" x14ac:dyDescent="0.15">
      <c r="A6" s="5"/>
      <c r="B6" s="57"/>
      <c r="C6" s="58"/>
      <c r="D6" s="22">
        <f>C6-B6</f>
        <v>0</v>
      </c>
      <c r="E6" s="23" t="str">
        <f>IF(B6="","",IF(B6=0,"",(C6/B6)-1))</f>
        <v/>
      </c>
      <c r="F6" s="126" t="b">
        <f>IF(B6="",IF(Aloitus_Start!$D$1="Suomi","Tieto puuttuu: "&amp;B$3,IF(Aloitus_Start!$D$1="Svenska","Information saknas: "&amp;B$3)),"")</f>
        <v>0</v>
      </c>
      <c r="G6" s="126" t="b">
        <f>IF(C6="",IF(Aloitus_Start!$D$1="Suomi","Tieto puuttuu: "&amp;C$3,IF(Aloitus_Start!$D$1="Svenska","Information saknas: "&amp;C$3)),"")</f>
        <v>0</v>
      </c>
      <c r="H6" s="16" t="str">
        <f>IF(Aloitus_Start!$D$1="Suomi",MID(A502,9,17),IF(Aloitus_Start!$D$1="Svenska",MID(A502,22,9),"Valitse kieli - Välj spåket"))</f>
        <v>Valitse kieli - Välj spåket</v>
      </c>
      <c r="I6" s="14">
        <f>B502</f>
        <v>0</v>
      </c>
      <c r="J6" s="14">
        <f>C502</f>
        <v>0</v>
      </c>
      <c r="K6" s="52">
        <f t="shared" si="0"/>
        <v>0</v>
      </c>
      <c r="L6" s="91" t="str">
        <f t="shared" si="1"/>
        <v/>
      </c>
    </row>
    <row r="7" spans="1:12" x14ac:dyDescent="0.15">
      <c r="A7" s="6"/>
      <c r="B7" s="59"/>
      <c r="C7" s="60"/>
      <c r="D7" s="24">
        <f>C7-B7</f>
        <v>0</v>
      </c>
      <c r="E7" s="25" t="str">
        <f>IF(B7="","",IF(B7=0,"",(C7/B7)-1))</f>
        <v/>
      </c>
      <c r="F7" s="127" t="b">
        <f>IF(B7="",IF(Aloitus_Start!$D$1="Suomi","Tieto puuttuu: "&amp;B$3,IF(Aloitus_Start!$D$1="Svenska","Information saknas: "&amp;B$3)),"")</f>
        <v>0</v>
      </c>
      <c r="G7" s="127" t="b">
        <f>IF(C7="",IF(Aloitus_Start!$D$1="Suomi","Tieto puuttuu: "&amp;C$3,IF(Aloitus_Start!$D$1="Svenska","Information saknas: "&amp;C$3)),"")</f>
        <v>0</v>
      </c>
      <c r="H7" s="16" t="str">
        <f>IF(Aloitus_Start!$D$1="Suomi",MID(A506,9,9),IF(Aloitus_Start!$D$1="Svenska",MID(A506,22,8),"Valitse kieli - Välj spåket"))</f>
        <v>Valitse kieli - Välj spåket</v>
      </c>
      <c r="I7" s="14">
        <f t="shared" ref="I7:J9" si="2">B506</f>
        <v>0</v>
      </c>
      <c r="J7" s="14">
        <f t="shared" si="2"/>
        <v>0</v>
      </c>
      <c r="K7" s="52">
        <f t="shared" si="0"/>
        <v>0</v>
      </c>
      <c r="L7" s="52" t="str">
        <f t="shared" si="1"/>
        <v/>
      </c>
    </row>
    <row r="8" spans="1:12" x14ac:dyDescent="0.15">
      <c r="A8" s="6"/>
      <c r="B8" s="59"/>
      <c r="C8" s="60"/>
      <c r="D8" s="24">
        <f>C8-B8</f>
        <v>0</v>
      </c>
      <c r="E8" s="25" t="str">
        <f>IF(B8="","",IF(B8=0,"",(C8/B8)-1))</f>
        <v/>
      </c>
      <c r="F8" s="127" t="b">
        <f>IF(B8="",IF(Aloitus_Start!$D$1="Suomi","Tieto puuttuu: "&amp;B$3,IF(Aloitus_Start!$D$1="Svenska","Information saknas: "&amp;B$3)),"")</f>
        <v>0</v>
      </c>
      <c r="G8" s="127" t="b">
        <f>IF(C8="",IF(Aloitus_Start!$D$1="Suomi","Tieto puuttuu: "&amp;C$3,IF(Aloitus_Start!$D$1="Svenska","Information saknas: "&amp;C$3)),"")</f>
        <v>0</v>
      </c>
      <c r="H8" s="16" t="str">
        <f>IF(Aloitus_Start!$D$1="Suomi",MID(A507,9,14),IF(Aloitus_Start!$D$1="Svenska",MID(A507,9,18),"Valitse kieli - Välj spåket"))</f>
        <v>Valitse kieli - Välj spåket</v>
      </c>
      <c r="I8" s="14">
        <f t="shared" si="2"/>
        <v>0</v>
      </c>
      <c r="J8" s="14">
        <f t="shared" si="2"/>
        <v>0</v>
      </c>
      <c r="K8" s="52">
        <f t="shared" si="0"/>
        <v>0</v>
      </c>
      <c r="L8" s="52" t="str">
        <f t="shared" si="1"/>
        <v/>
      </c>
    </row>
    <row r="9" spans="1:12" x14ac:dyDescent="0.15">
      <c r="A9" s="4"/>
      <c r="B9" s="61"/>
      <c r="C9" s="62"/>
      <c r="D9" s="26"/>
      <c r="E9" s="21"/>
      <c r="F9" s="125"/>
      <c r="G9" s="125"/>
      <c r="H9" s="16" t="str">
        <f>IF(Aloitus_Start!$D$1="Suomi",MID(A508,9,4),IF(Aloitus_Start!$D$1="Svenska",MID(A508,9,6),"Valitse kieli - Välj spåket"))</f>
        <v>Valitse kieli - Välj spåket</v>
      </c>
      <c r="I9" s="14">
        <f t="shared" si="2"/>
        <v>0</v>
      </c>
      <c r="J9" s="14">
        <f t="shared" si="2"/>
        <v>0</v>
      </c>
      <c r="K9" s="89">
        <f t="shared" si="0"/>
        <v>0</v>
      </c>
      <c r="L9" s="90" t="str">
        <f t="shared" si="1"/>
        <v/>
      </c>
    </row>
    <row r="10" spans="1:12" x14ac:dyDescent="0.15">
      <c r="A10" s="7"/>
      <c r="B10" s="63"/>
      <c r="C10" s="64"/>
      <c r="D10" s="27">
        <f t="shared" ref="D10:D19" si="3">C10-B10</f>
        <v>0</v>
      </c>
      <c r="E10" s="23" t="str">
        <f t="shared" ref="E10:E19" si="4">IF(B10="","",IF(B10=0,"",(C10/B10)-1))</f>
        <v/>
      </c>
      <c r="F10" s="98" t="b">
        <f>IF(B10="",IF(Aloitus_Start!$D$1="Suomi","Tieto puuttuu: "&amp;B$3,IF(Aloitus_Start!$D$1="Svenska","Information saknas: "&amp;B$3)),"")</f>
        <v>0</v>
      </c>
      <c r="G10" s="98" t="b">
        <f>IF(C10="",IF(Aloitus_Start!$D$1="Suomi","Tieto puuttuu: "&amp;C$3,IF(Aloitus_Start!$D$1="Svenska","Information saknas: "&amp;C$3)),"")</f>
        <v>0</v>
      </c>
      <c r="H10" s="16" t="str">
        <f>IF(Aloitus_Start!$D$1="Suomi","Yhteensä",IF(Aloitus_Start!$D$1="Svenska","Sammanlagt","Valitse kieli - Välj spåket"))</f>
        <v>Valitse kieli - Välj spåket</v>
      </c>
      <c r="I10" s="14">
        <f>SUM(I4:I9)</f>
        <v>0</v>
      </c>
      <c r="J10" s="14">
        <f>SUM(J4:J9)</f>
        <v>0</v>
      </c>
      <c r="K10" s="89">
        <f t="shared" si="0"/>
        <v>0</v>
      </c>
      <c r="L10" s="90" t="str">
        <f t="shared" si="1"/>
        <v/>
      </c>
    </row>
    <row r="11" spans="1:12" x14ac:dyDescent="0.15">
      <c r="A11" s="7"/>
      <c r="B11" s="63"/>
      <c r="C11" s="64"/>
      <c r="D11" s="27">
        <f t="shared" si="3"/>
        <v>0</v>
      </c>
      <c r="E11" s="23" t="str">
        <f t="shared" si="4"/>
        <v/>
      </c>
      <c r="F11" s="98" t="b">
        <f>IF(B11="",IF(Aloitus_Start!$D$1="Suomi","Tieto puuttuu: "&amp;B$3,IF(Aloitus_Start!$D$1="Svenska","Information saknas: "&amp;B$3)),"")</f>
        <v>0</v>
      </c>
      <c r="G11" s="98" t="b">
        <f>IF(C11="",IF(Aloitus_Start!$D$1="Suomi","Tieto puuttuu: "&amp;C$3,IF(Aloitus_Start!$D$1="Svenska","Information saknas: "&amp;C$3)),"")</f>
        <v>0</v>
      </c>
      <c r="I11" s="14"/>
      <c r="J11" s="14"/>
      <c r="K11" s="52"/>
      <c r="L11" s="52"/>
    </row>
    <row r="12" spans="1:12" x14ac:dyDescent="0.15">
      <c r="A12" s="7"/>
      <c r="B12" s="63"/>
      <c r="C12" s="64"/>
      <c r="D12" s="27">
        <f t="shared" si="3"/>
        <v>0</v>
      </c>
      <c r="E12" s="23" t="str">
        <f t="shared" si="4"/>
        <v/>
      </c>
      <c r="F12" s="98" t="b">
        <f>IF(B12="",IF(Aloitus_Start!$D$1="Suomi","Tieto puuttuu: "&amp;B$3,IF(Aloitus_Start!$D$1="Svenska","Information saknas: "&amp;B$3)),"")</f>
        <v>0</v>
      </c>
      <c r="G12" s="98" t="b">
        <f>IF(C12="",IF(Aloitus_Start!$D$1="Suomi","Tieto puuttuu: "&amp;C$3,IF(Aloitus_Start!$D$1="Svenska","Information saknas: "&amp;C$3)),"")</f>
        <v>0</v>
      </c>
      <c r="H12" s="13" t="str">
        <f>IF(Aloitus_Start!$D$1="Suomi","Kirjastoaineistokulut menolajeittain",IF(Aloitus_Start!$D$1="Svenska","Utgifter för biblioteksmaterial enligt utgiftsklasser","Valitse kieli - Välj spåket"))</f>
        <v>Valitse kieli - Välj spåket</v>
      </c>
      <c r="I12" s="14">
        <f>B$3</f>
        <v>0</v>
      </c>
      <c r="J12" s="14">
        <f>C$3</f>
        <v>0</v>
      </c>
      <c r="K12" s="52" t="str">
        <f>IF(Aloitus_Start!$D$1="Suomi","Muutos",IF(Aloitus_Start!$D$1="Svenska","Förändring","Valitse kieli - Välj spåket"))</f>
        <v>Valitse kieli - Välj spåket</v>
      </c>
      <c r="L12" s="52" t="str">
        <f>IF(Aloitus_Start!$D$1="Suomi","Muutos%",IF(Aloitus_Start!$D$1="Svenska","Förändr%","Valitse kieli - Välj spåket"))</f>
        <v>Valitse kieli - Välj spåket</v>
      </c>
    </row>
    <row r="13" spans="1:12" x14ac:dyDescent="0.15">
      <c r="A13" s="7"/>
      <c r="B13" s="65"/>
      <c r="C13" s="66"/>
      <c r="D13" s="27">
        <f t="shared" si="3"/>
        <v>0</v>
      </c>
      <c r="E13" s="23" t="str">
        <f t="shared" si="4"/>
        <v/>
      </c>
      <c r="F13" s="98" t="b">
        <f>IF(B13="",IF(Aloitus_Start!$D$1="Suomi","Tieto puuttuu: "&amp;B$3,IF(Aloitus_Start!$D$1="Svenska","Information saknas: "&amp;B$3)),"")</f>
        <v>0</v>
      </c>
      <c r="G13" s="98" t="b">
        <f>IF(C13="",IF(Aloitus_Start!$D$1="Suomi","Tieto puuttuu: "&amp;C$3,IF(Aloitus_Start!$D$1="Svenska","Information saknas: "&amp;C$3)),"")</f>
        <v>0</v>
      </c>
      <c r="H13" s="16" t="str">
        <f>IF(Aloitus_Start!$D$1="Suomi",MID(A492,11,8),IF(Aloitus_Start!$D$1="Svenska",MID(A492,11,6),"Valitse kieli - Välj spåket"))</f>
        <v>Valitse kieli - Välj spåket</v>
      </c>
      <c r="I13" s="14">
        <f>B492</f>
        <v>0</v>
      </c>
      <c r="J13" s="14">
        <f>C492</f>
        <v>0</v>
      </c>
      <c r="K13" s="89">
        <f>J13-I13</f>
        <v>0</v>
      </c>
      <c r="L13" s="90" t="str">
        <f>IF(I13="","",IF(I13=0,"",(J13/I13)-1))</f>
        <v/>
      </c>
    </row>
    <row r="14" spans="1:12" x14ac:dyDescent="0.15">
      <c r="A14" s="7"/>
      <c r="B14" s="63"/>
      <c r="C14" s="64"/>
      <c r="D14" s="27">
        <f t="shared" si="3"/>
        <v>0</v>
      </c>
      <c r="E14" s="23" t="str">
        <f t="shared" si="4"/>
        <v/>
      </c>
      <c r="F14" s="98" t="b">
        <f>IF(B14="",IF(Aloitus_Start!$D$1="Suomi","Tieto puuttuu: "&amp;B$3,IF(Aloitus_Start!$D$1="Svenska","Information saknas: "&amp;B$3)),"")</f>
        <v>0</v>
      </c>
      <c r="G14" s="98" t="b">
        <f>IF(C14="",IF(Aloitus_Start!$D$1="Suomi","Tieto puuttuu: "&amp;C$3,IF(Aloitus_Start!$D$1="Svenska","Information saknas: "&amp;C$3)),"")</f>
        <v>0</v>
      </c>
      <c r="H14" s="16" t="str">
        <f>IF(Aloitus_Start!$D$1="Suomi",MID(A496,11,12),IF(Aloitus_Start!$D$1="Svenska",MID(A496,11,12),"Valitse kieli - Välj spåket"))</f>
        <v>Valitse kieli - Välj spåket</v>
      </c>
      <c r="I14" s="14">
        <f>B496</f>
        <v>0</v>
      </c>
      <c r="J14" s="14">
        <f>C496</f>
        <v>0</v>
      </c>
      <c r="K14" s="89">
        <f>J14-I14</f>
        <v>0</v>
      </c>
      <c r="L14" s="90" t="str">
        <f>IF(I14="","",IF(I14=0,"",(J14/I14)-1))</f>
        <v/>
      </c>
    </row>
    <row r="15" spans="1:12" x14ac:dyDescent="0.15">
      <c r="A15" s="7"/>
      <c r="B15" s="65"/>
      <c r="C15" s="66"/>
      <c r="D15" s="15">
        <f t="shared" si="3"/>
        <v>0</v>
      </c>
      <c r="E15" s="23" t="str">
        <f t="shared" si="4"/>
        <v/>
      </c>
      <c r="F15" s="98" t="b">
        <f>IF(B15="",IF(Aloitus_Start!$D$1="Suomi","Tieto puuttuu: "&amp;B$3,IF(Aloitus_Start!$D$1="Svenska","Information saknas: "&amp;B$3)),"")</f>
        <v>0</v>
      </c>
      <c r="G15" s="98" t="b">
        <f>IF(C15="",IF(Aloitus_Start!$D$1="Suomi","Tieto puuttuu: "&amp;C$3,IF(Aloitus_Start!$D$1="Svenska","Information saknas: "&amp;C$3)),"")</f>
        <v>0</v>
      </c>
      <c r="H15" s="16" t="str">
        <f>IF(Aloitus_Start!$D$1="Suomi",MID(A501,11,12),IF(Aloitus_Start!$D$1="Svenska",MID(A501,11,6),"Valitse kieli - Välj spåket"))</f>
        <v>Valitse kieli - Välj spåket</v>
      </c>
      <c r="I15" s="14">
        <f>B501</f>
        <v>0</v>
      </c>
      <c r="J15" s="14">
        <f>C501</f>
        <v>0</v>
      </c>
      <c r="K15" s="89">
        <f>J15-I15</f>
        <v>0</v>
      </c>
      <c r="L15" s="90" t="str">
        <f>IF(I15="","",IF(I15=0,"",(J15/I15)-1))</f>
        <v/>
      </c>
    </row>
    <row r="16" spans="1:12" x14ac:dyDescent="0.15">
      <c r="A16" s="7"/>
      <c r="B16" s="63"/>
      <c r="C16" s="64"/>
      <c r="D16" s="27">
        <f t="shared" si="3"/>
        <v>0</v>
      </c>
      <c r="E16" s="23" t="str">
        <f t="shared" si="4"/>
        <v/>
      </c>
      <c r="F16" s="98" t="b">
        <f>IF(B16="",IF(Aloitus_Start!$D$1="Suomi","Tieto puuttuu: "&amp;B$3,IF(Aloitus_Start!$D$1="Svenska","Information saknas: "&amp;B$3)),"")</f>
        <v>0</v>
      </c>
      <c r="G16" s="98" t="b">
        <f>IF(C16="",IF(Aloitus_Start!$D$1="Suomi","Tieto puuttuu: "&amp;C$3,IF(Aloitus_Start!$D$1="Svenska","Information saknas: "&amp;C$3)),"")</f>
        <v>0</v>
      </c>
      <c r="H16" s="16" t="str">
        <f>IF(Aloitus_Start!$D$1="Suomi","Yhteensä",IF(Aloitus_Start!$D$1="Svenska","Sammanlagt","Valitse kieli - Välj spåket"))</f>
        <v>Valitse kieli - Välj spåket</v>
      </c>
      <c r="I16" s="14">
        <f>SUM(I13:I15)</f>
        <v>0</v>
      </c>
      <c r="J16" s="14">
        <f>SUM(J13:J15)</f>
        <v>0</v>
      </c>
      <c r="K16" s="89">
        <f>J16-I16</f>
        <v>0</v>
      </c>
      <c r="L16" s="90" t="str">
        <f>IF(I16="","",IF(I16=0,"",(J16/I16)-1))</f>
        <v/>
      </c>
    </row>
    <row r="17" spans="1:12" x14ac:dyDescent="0.15">
      <c r="A17" s="7"/>
      <c r="B17" s="63"/>
      <c r="C17" s="64"/>
      <c r="D17" s="27">
        <f t="shared" si="3"/>
        <v>0</v>
      </c>
      <c r="E17" s="23" t="str">
        <f t="shared" si="4"/>
        <v/>
      </c>
      <c r="F17" s="98" t="b">
        <f>IF(B17="",IF(Aloitus_Start!$D$1="Suomi","Tieto puuttuu: "&amp;B$3,IF(Aloitus_Start!$D$1="Svenska","Information saknas: "&amp;B$3)),"")</f>
        <v>0</v>
      </c>
      <c r="G17" s="98" t="b">
        <f>IF(C17="",IF(Aloitus_Start!$D$1="Suomi","Tieto puuttuu: "&amp;C$3,IF(Aloitus_Start!$D$1="Svenska","Information saknas: "&amp;C$3)),"")</f>
        <v>0</v>
      </c>
      <c r="I17" s="14"/>
      <c r="J17" s="14"/>
      <c r="K17" s="52"/>
      <c r="L17" s="52"/>
    </row>
    <row r="18" spans="1:12" x14ac:dyDescent="0.15">
      <c r="A18" s="7"/>
      <c r="B18" s="65"/>
      <c r="C18" s="66"/>
      <c r="D18" s="15">
        <f t="shared" si="3"/>
        <v>0</v>
      </c>
      <c r="E18" s="23" t="str">
        <f t="shared" si="4"/>
        <v/>
      </c>
      <c r="F18" s="98" t="b">
        <f>IF(B18="",IF(Aloitus_Start!$D$1="Suomi","Tieto puuttuu: "&amp;B$3,IF(Aloitus_Start!$D$1="Svenska","Information saknas: "&amp;B$3)),"")</f>
        <v>0</v>
      </c>
      <c r="G18" s="98" t="b">
        <f>IF(C18="",IF(Aloitus_Start!$D$1="Suomi","Tieto puuttuu: "&amp;C$3,IF(Aloitus_Start!$D$1="Svenska","Information saknas: "&amp;C$3)),"")</f>
        <v>0</v>
      </c>
      <c r="H18" s="13" t="str">
        <f>IF(Aloitus_Start!$D$1="Suomi","Painetun aineiston kulut",IF(Aloitus_Start!$D$1="Svenska","Fördelning av kostnaderna för tryckt material","Valitse kieli - Välj språket"))</f>
        <v>Valitse kieli - Välj språket</v>
      </c>
      <c r="I18" s="14">
        <f>B$3</f>
        <v>0</v>
      </c>
      <c r="J18" s="14">
        <f>C$3</f>
        <v>0</v>
      </c>
      <c r="K18" s="52" t="str">
        <f>IF(Aloitus_Start!$D$1="Suomi","Muutos",IF(Aloitus_Start!$D$1="Svenska","Förändring","Valitse kieli - Välj spåket"))</f>
        <v>Valitse kieli - Välj spåket</v>
      </c>
      <c r="L18" s="52" t="str">
        <f>IF(Aloitus_Start!$D$1="Suomi","Muutos%",IF(Aloitus_Start!$D$1="Svenska","Förändr%","Valitse kieli - Välj spåket"))</f>
        <v>Valitse kieli - Välj spåket</v>
      </c>
    </row>
    <row r="19" spans="1:12" x14ac:dyDescent="0.15">
      <c r="A19" s="7"/>
      <c r="B19" s="65"/>
      <c r="C19" s="66"/>
      <c r="D19" s="15">
        <f t="shared" si="3"/>
        <v>0</v>
      </c>
      <c r="E19" s="23" t="str">
        <f t="shared" si="4"/>
        <v/>
      </c>
      <c r="F19" s="98" t="b">
        <f>IF(B19="",IF(Aloitus_Start!$D$1="Suomi","Tieto puuttuu: "&amp;B$3,IF(Aloitus_Start!$D$1="Svenska","Information saknas: "&amp;B$3)),"")</f>
        <v>0</v>
      </c>
      <c r="G19" s="98" t="b">
        <f>IF(C19="",IF(Aloitus_Start!$D$1="Suomi","Tieto puuttuu: "&amp;C$3,IF(Aloitus_Start!$D$1="Svenska","Information saknas: "&amp;C$3)),"")</f>
        <v>0</v>
      </c>
      <c r="H19" s="16" t="str">
        <f>IF(Aloitus_Start!$D$1="Suomi",MID(A493,1,16),IF(Aloitus_Start!$D$1="Svenska",MID(A493,1,9),"Valitse kieli - Välj spåket"))</f>
        <v>Valitse kieli - Välj spåket</v>
      </c>
      <c r="I19" s="14">
        <f t="shared" ref="I19:J21" si="5">B493</f>
        <v>0</v>
      </c>
      <c r="J19" s="14">
        <f t="shared" si="5"/>
        <v>0</v>
      </c>
      <c r="K19" s="89">
        <f>J19-I19</f>
        <v>0</v>
      </c>
      <c r="L19" s="90" t="str">
        <f>IF(I19="","",IF(I19=0,"",(J19/I19)-1))</f>
        <v/>
      </c>
    </row>
    <row r="20" spans="1:12" x14ac:dyDescent="0.15">
      <c r="A20" s="4"/>
      <c r="B20" s="121"/>
      <c r="C20" s="122"/>
      <c r="D20" s="28"/>
      <c r="E20" s="29"/>
      <c r="F20" s="125" t="b">
        <f>IF(B20="",IF(Aloitus_Start!$D$1="Suomi","Tieto puuttuu: "&amp;B$3,IF(Aloitus_Start!$D$1="Svenska","Information saknas: "&amp;B$3)),"")</f>
        <v>0</v>
      </c>
      <c r="G20" s="125" t="b">
        <f>IF(C20="",IF(Aloitus_Start!$D$1="Suomi","Tieto puuttuu: "&amp;C$3,IF(Aloitus_Start!$D$1="Svenska","Information saknas: "&amp;C$3)),"")</f>
        <v>0</v>
      </c>
      <c r="H20" s="16" t="str">
        <f>IF(Aloitus_Start!$D$1="Suomi",MID(A494,1,12),IF(Aloitus_Start!$D$1="Svenska",MID(A494,1,14),"Valitse kieli - Välj spåket"))</f>
        <v>Valitse kieli - Välj spåket</v>
      </c>
      <c r="I20" s="14">
        <f t="shared" si="5"/>
        <v>0</v>
      </c>
      <c r="J20" s="14">
        <f t="shared" si="5"/>
        <v>0</v>
      </c>
      <c r="K20" s="89">
        <f>J20-I20</f>
        <v>0</v>
      </c>
      <c r="L20" s="90" t="str">
        <f>IF(I20="","",IF(I20=0,"",(J20/I20)-1))</f>
        <v/>
      </c>
    </row>
    <row r="21" spans="1:12" ht="22" x14ac:dyDescent="0.15">
      <c r="A21" s="8"/>
      <c r="B21" s="67"/>
      <c r="C21" s="68"/>
      <c r="D21" s="17" t="str">
        <f>IF(Aloitus_Start!$D$1="Suomi","Muutos",IF(Aloitus_Start!$D$1="Svenska","Förändring","Valitse kieli - Välj spåket"))</f>
        <v>Valitse kieli - Välj spåket</v>
      </c>
      <c r="E21" s="17" t="str">
        <f>IF(Aloitus_Start!$D$1="Suomi","Muutos%",IF(Aloitus_Start!$D$1="Svenska","Förändr%","Valitse kieli - Välj spåket"))</f>
        <v>Valitse kieli - Välj spåket</v>
      </c>
      <c r="F21" s="128"/>
      <c r="G21" s="128"/>
      <c r="H21" s="16" t="str">
        <f>IF(Aloitus_Start!$D$1="Suomi",MID(A495,1,16),IF(Aloitus_Start!$D$1="Svenska",MID(A495,1,18),"Valitse kieli - Välj spåket"))</f>
        <v>Valitse kieli - Välj spåket</v>
      </c>
      <c r="I21" s="14">
        <f t="shared" si="5"/>
        <v>0</v>
      </c>
      <c r="J21" s="14">
        <f t="shared" si="5"/>
        <v>0</v>
      </c>
      <c r="K21" s="89">
        <f>J21-I21</f>
        <v>0</v>
      </c>
      <c r="L21" s="90" t="str">
        <f>IF(I21="","",IF(I21=0,"",(J21/I21)-1))</f>
        <v/>
      </c>
    </row>
    <row r="22" spans="1:12" x14ac:dyDescent="0.15">
      <c r="A22" s="3"/>
      <c r="B22" s="99"/>
      <c r="C22" s="100"/>
      <c r="D22" s="18"/>
      <c r="E22" s="19"/>
      <c r="F22" s="124"/>
      <c r="G22" s="124"/>
      <c r="H22" s="16" t="str">
        <f>IF(Aloitus_Start!$D$1="Suomi","Yhteensä",IF(Aloitus_Start!$D$1="Svenska","Sammanlagt","Valitse kieli - Välj spåket"))</f>
        <v>Valitse kieli - Välj spåket</v>
      </c>
      <c r="I22" s="14">
        <f>SUM(I19:I21)</f>
        <v>0</v>
      </c>
      <c r="J22" s="14">
        <f>SUM(J19:J21)</f>
        <v>0</v>
      </c>
      <c r="K22" s="89">
        <f>J22-I22</f>
        <v>0</v>
      </c>
      <c r="L22" s="90" t="str">
        <f>IF(I22="","",IF(I22=0,"",(J22/I22)-1))</f>
        <v/>
      </c>
    </row>
    <row r="23" spans="1:12" x14ac:dyDescent="0.15">
      <c r="A23" s="4"/>
      <c r="B23" s="55"/>
      <c r="C23" s="56"/>
      <c r="D23" s="129" t="str">
        <f>IF(Aloitus_Start!$D$1="Suomi","Muutos",IF(Aloitus_Start!$D$1="Svenska","Förändring","Valitse kieli - Välj spåket"))</f>
        <v>Valitse kieli - Välj spåket</v>
      </c>
      <c r="E23" s="129" t="str">
        <f>IF(Aloitus_Start!$D$1="Suomi","Muutos%",IF(Aloitus_Start!$D$1="Svenska","Förändr%","Valitse kieli - Välj spåket"))</f>
        <v>Valitse kieli - Välj spåket</v>
      </c>
      <c r="F23" s="125"/>
      <c r="G23" s="125"/>
      <c r="I23" s="14"/>
      <c r="J23" s="14"/>
      <c r="K23" s="52"/>
      <c r="L23" s="91"/>
    </row>
    <row r="24" spans="1:12" x14ac:dyDescent="0.15">
      <c r="A24" s="5"/>
      <c r="B24" s="57"/>
      <c r="C24" s="58"/>
      <c r="D24" s="22">
        <f>C24-B24</f>
        <v>0</v>
      </c>
      <c r="E24" s="23" t="str">
        <f>IF(B24="","",IF(B24=0,"",(C24/B24)-1))</f>
        <v/>
      </c>
      <c r="F24" s="126" t="b">
        <f>IF(B24="",IF(Aloitus_Start!$D$1="Suomi","Tieto puuttuu: "&amp;B$3,IF(Aloitus_Start!$D$1="Svenska","Information saknas: "&amp;B$3)),"")</f>
        <v>0</v>
      </c>
      <c r="G24" s="126" t="b">
        <f>IF(C24="",IF(Aloitus_Start!$D$1="Suomi","Tieto puuttuu: "&amp;C$3,IF(Aloitus_Start!$D$1="Svenska","Information saknas: "&amp;C$3)),"")</f>
        <v>0</v>
      </c>
      <c r="H24" s="13" t="str">
        <f>IF(Aloitus_Start!$D$1="Suomi","Elektronisen aineiston kulujen jakauma (1000 €)",IF(Aloitus_Start!$D$1="Svenska","Fördelning av kostnaderna för elektroniskt material (1000€)","Valitse kieli - Välj språket"))</f>
        <v>Valitse kieli - Välj språket</v>
      </c>
      <c r="I24" s="14">
        <f>B$3</f>
        <v>0</v>
      </c>
      <c r="J24" s="14">
        <f>C$3</f>
        <v>0</v>
      </c>
      <c r="K24" s="52" t="str">
        <f>IF(Aloitus_Start!$D$1="Suomi","Muutos",IF(Aloitus_Start!$D$1="Svenska","Förändring","Valitse kieli - Välj spåket"))</f>
        <v>Valitse kieli - Välj spåket</v>
      </c>
      <c r="L24" s="52" t="str">
        <f>IF(Aloitus_Start!$D$1="Suomi","Muutos%",IF(Aloitus_Start!$D$1="Svenska","Förändr%","Valitse kieli - Välj spåket"))</f>
        <v>Valitse kieli - Välj spåket</v>
      </c>
    </row>
    <row r="25" spans="1:12" x14ac:dyDescent="0.15">
      <c r="A25" s="5"/>
      <c r="B25" s="57"/>
      <c r="C25" s="58"/>
      <c r="D25" s="22"/>
      <c r="E25" s="23"/>
      <c r="F25" s="126"/>
      <c r="G25" s="126"/>
      <c r="H25" s="16" t="str">
        <f>IF(Aloitus_Start!$D$1="Suomi",MID(A497,1,16),IF(Aloitus_Start!$D$1="Svenska",MID(A497,1,9),"Valitse kieli - Välj spåket"))</f>
        <v>Valitse kieli - Välj spåket</v>
      </c>
      <c r="I25" s="14">
        <f t="shared" ref="I25:J28" si="6">B497</f>
        <v>0</v>
      </c>
      <c r="J25" s="14">
        <f t="shared" si="6"/>
        <v>0</v>
      </c>
      <c r="K25" s="52">
        <f>J25-I25</f>
        <v>0</v>
      </c>
      <c r="L25" s="52" t="str">
        <f>IF(I25="","",IF(I25=0,"",(J25/I25)-1))</f>
        <v/>
      </c>
    </row>
    <row r="26" spans="1:12" x14ac:dyDescent="0.15">
      <c r="A26" s="6"/>
      <c r="B26" s="59"/>
      <c r="C26" s="60"/>
      <c r="D26" s="24">
        <f>C26-B26</f>
        <v>0</v>
      </c>
      <c r="E26" s="25" t="str">
        <f>IF(B26="","",IF(B26=0,"",(C26/B26)-1))</f>
        <v/>
      </c>
      <c r="F26" s="127" t="b">
        <f>IF(B26="",IF(Aloitus_Start!$D$1="Suomi","Tieto puuttuu: "&amp;B$3,IF(Aloitus_Start!$D$1="Svenska","Information saknas: "&amp;B$3)),"")</f>
        <v>0</v>
      </c>
      <c r="G26" s="127" t="b">
        <f>IF(C26="",IF(Aloitus_Start!$D$1="Suomi","Tieto puuttuu: "&amp;C$3,IF(Aloitus_Start!$D$1="Svenska","Information saknas: "&amp;C$3)),"")</f>
        <v>0</v>
      </c>
      <c r="H26" s="16" t="str">
        <f>IF(Aloitus_Start!$D$1="Suomi",MID(A498,1,17),IF(Aloitus_Start!$D$1="Svenska",MID(A498,1,12),"Valitse kieli - Välj spåket"))</f>
        <v>Valitse kieli - Välj spåket</v>
      </c>
      <c r="I26" s="14">
        <f t="shared" si="6"/>
        <v>0</v>
      </c>
      <c r="J26" s="14">
        <f t="shared" si="6"/>
        <v>0</v>
      </c>
      <c r="K26" s="89">
        <f>J26-I26</f>
        <v>0</v>
      </c>
      <c r="L26" s="90" t="str">
        <f>IF(I26="","",IF(I26=0,"",(J26/I26)-1))</f>
        <v/>
      </c>
    </row>
    <row r="27" spans="1:12" x14ac:dyDescent="0.15">
      <c r="A27" s="7"/>
      <c r="B27" s="63"/>
      <c r="C27" s="64"/>
      <c r="D27" s="27">
        <f>C27-B27</f>
        <v>0</v>
      </c>
      <c r="E27" s="23" t="str">
        <f>IF(B27="","",IF(B27=0,"",(C27/B27)-1))</f>
        <v/>
      </c>
      <c r="F27" s="98" t="b">
        <f>IF(B27="",IF(Aloitus_Start!$D$1="Suomi","Tieto puuttuu: "&amp;B$3,IF(Aloitus_Start!$D$1="Svenska","Information saknas: "&amp;B$3)),"")</f>
        <v>0</v>
      </c>
      <c r="G27" s="98" t="b">
        <f>IF(C27="",IF(Aloitus_Start!$D$1="Suomi","Tieto puuttuu: "&amp;C$3,IF(Aloitus_Start!$D$1="Svenska","Information saknas: "&amp;C$3)),"")</f>
        <v>0</v>
      </c>
      <c r="H27" s="16" t="str">
        <f>IF(Aloitus_Start!$D$1="Suomi",MID(A499,1,12),IF(Aloitus_Start!$D$1="Svenska",MID(A499,1,19),"Valitse kieli - Välj spåket"))</f>
        <v>Valitse kieli - Välj spåket</v>
      </c>
      <c r="I27" s="14">
        <f t="shared" si="6"/>
        <v>0</v>
      </c>
      <c r="J27" s="14">
        <f t="shared" si="6"/>
        <v>0</v>
      </c>
      <c r="K27" s="52">
        <f>J27-I27</f>
        <v>0</v>
      </c>
      <c r="L27" s="52" t="str">
        <f>IF(I27="","",IF(I27=0,"",(J27/I27)-1))</f>
        <v/>
      </c>
    </row>
    <row r="28" spans="1:12" x14ac:dyDescent="0.15">
      <c r="A28" s="6"/>
      <c r="B28" s="59"/>
      <c r="C28" s="60"/>
      <c r="D28" s="24">
        <f>C28-B28</f>
        <v>0</v>
      </c>
      <c r="E28" s="25" t="str">
        <f>IF(B28="","",IF(B28=0,"",(C28/B28)-1))</f>
        <v/>
      </c>
      <c r="F28" s="127" t="b">
        <f>IF(B28="",IF(Aloitus_Start!$D$1="Suomi","Tieto puuttuu: "&amp;B$3,IF(Aloitus_Start!$D$1="Svenska","Information saknas: "&amp;B$3)),"")</f>
        <v>0</v>
      </c>
      <c r="G28" s="127" t="b">
        <f>IF(C28="",IF(Aloitus_Start!$D$1="Suomi","Tieto puuttuu: "&amp;C$3,IF(Aloitus_Start!$D$1="Svenska","Information saknas: "&amp;C$3)),"")</f>
        <v>0</v>
      </c>
      <c r="H28" s="16" t="str">
        <f>IF(Aloitus_Start!$D$1="Suomi",MID(A500,1,16),IF(Aloitus_Start!$D$1="Svenska",MID(A500,1,19),"Valitse kieli - Välj spåket"))</f>
        <v>Valitse kieli - Välj spåket</v>
      </c>
      <c r="I28" s="14">
        <f t="shared" si="6"/>
        <v>0</v>
      </c>
      <c r="J28" s="14">
        <f t="shared" si="6"/>
        <v>0</v>
      </c>
      <c r="K28" s="89">
        <f>J28-I28</f>
        <v>0</v>
      </c>
      <c r="L28" s="90" t="str">
        <f>IF(I28="","",IF(I28=0,"",(J28/I28)-1))</f>
        <v/>
      </c>
    </row>
    <row r="29" spans="1:12" x14ac:dyDescent="0.15">
      <c r="A29" s="9"/>
      <c r="B29" s="69"/>
      <c r="C29" s="70"/>
      <c r="D29" s="32">
        <f>C29-B29</f>
        <v>0</v>
      </c>
      <c r="E29" s="33" t="str">
        <f>IF(B29="","",IF(B29=0,"",(C29/B29)-1))</f>
        <v/>
      </c>
      <c r="F29" s="130" t="b">
        <f>IF(B29="",IF(Aloitus_Start!$D$1="Suomi","Tieto puuttuu: "&amp;B$3,IF(Aloitus_Start!$D$1="Svenska","Information saknas: "&amp;B$3)),"")</f>
        <v>0</v>
      </c>
      <c r="G29" s="130" t="b">
        <f>IF(C29="",IF(Aloitus_Start!$D$1="Suomi","Tieto puuttuu: "&amp;C$3,IF(Aloitus_Start!$D$1="Svenska","Information saknas: "&amp;C$3)),"")</f>
        <v>0</v>
      </c>
      <c r="H29" s="16" t="str">
        <f>IF(Aloitus_Start!$D$1="Suomi","Yhteensä",IF(Aloitus_Start!$D$1="Svenska","Sammanlagt","Valitse kieli - Välj spåket"))</f>
        <v>Valitse kieli - Välj spåket</v>
      </c>
      <c r="I29" s="14">
        <f>SUM(I25:I28)</f>
        <v>0</v>
      </c>
      <c r="J29" s="14">
        <f>SUM(J25:J28)</f>
        <v>0</v>
      </c>
      <c r="K29" s="89">
        <f>J29-I29</f>
        <v>0</v>
      </c>
      <c r="L29" s="90" t="str">
        <f>IF(I29="","",IF(I29=0,"",(J29/I29)-1))</f>
        <v/>
      </c>
    </row>
    <row r="30" spans="1:12" x14ac:dyDescent="0.15">
      <c r="A30" s="5"/>
      <c r="B30" s="57"/>
      <c r="C30" s="58"/>
      <c r="D30" s="22"/>
      <c r="E30" s="34"/>
      <c r="F30" s="126"/>
      <c r="G30" s="126"/>
      <c r="I30" s="14"/>
      <c r="J30" s="14"/>
      <c r="K30" s="52"/>
      <c r="L30" s="52"/>
    </row>
    <row r="31" spans="1:12" x14ac:dyDescent="0.15">
      <c r="A31" s="6"/>
      <c r="B31" s="59"/>
      <c r="C31" s="60"/>
      <c r="D31" s="24">
        <f t="shared" ref="D31:D37" si="7">C31-B31</f>
        <v>0</v>
      </c>
      <c r="E31" s="25" t="str">
        <f t="shared" ref="E31:E37" si="8">IF(B31="","",IF(B31=0,"",(C31/B31)-1))</f>
        <v/>
      </c>
      <c r="F31" s="127" t="b">
        <f>IF(B31="",IF(Aloitus_Start!$D$1="Suomi","Tieto puuttuu: "&amp;B$3,IF(Aloitus_Start!$D$1="Svenska","Information saknas: "&amp;B$3)),"")</f>
        <v>0</v>
      </c>
      <c r="G31" s="127" t="b">
        <f>IF(C31="",IF(Aloitus_Start!$D$1="Suomi","Tieto puuttuu: "&amp;C$3,IF(Aloitus_Start!$D$1="Svenska","Information saknas: "&amp;C$3)),"")</f>
        <v>0</v>
      </c>
      <c r="H31" s="13" t="str">
        <f>IF(Aloitus_Start!$D$1="Suomi",MID(A534,5,18),IF(Aloitus_Start!$D$1="Svenska",MID(A534,5,25),"Valitse kieli - Välj spåket"))</f>
        <v>Valitse kieli - Välj spåket</v>
      </c>
      <c r="I31" s="14">
        <f>B$3</f>
        <v>0</v>
      </c>
      <c r="J31" s="14">
        <f>C$3</f>
        <v>0</v>
      </c>
      <c r="K31" s="52" t="str">
        <f>IF(Aloitus_Start!$D$1="Suomi","Muutos",IF(Aloitus_Start!$D$1="Svenska","Förändring","Valitse kieli - Välj spåket"))</f>
        <v>Valitse kieli - Välj spåket</v>
      </c>
      <c r="L31" s="52" t="str">
        <f>IF(Aloitus_Start!$D$1="Suomi","Muutos%",IF(Aloitus_Start!$D$1="Svenska","Förändr%","Valitse kieli - Välj spåket"))</f>
        <v>Valitse kieli - Välj spåket</v>
      </c>
    </row>
    <row r="32" spans="1:12" x14ac:dyDescent="0.15">
      <c r="A32" s="6"/>
      <c r="B32" s="59"/>
      <c r="C32" s="60"/>
      <c r="D32" s="24">
        <f t="shared" si="7"/>
        <v>0</v>
      </c>
      <c r="E32" s="25" t="str">
        <f t="shared" si="8"/>
        <v/>
      </c>
      <c r="F32" s="127" t="b">
        <f>IF(B32="",IF(Aloitus_Start!$D$1="Suomi","Tieto puuttuu: "&amp;B$3,IF(Aloitus_Start!$D$1="Svenska","Information saknas: "&amp;B$3)),"")</f>
        <v>0</v>
      </c>
      <c r="G32" s="127" t="b">
        <f>IF(C32="",IF(Aloitus_Start!$D$1="Suomi","Tieto puuttuu: "&amp;C$3,IF(Aloitus_Start!$D$1="Svenska","Information saknas: "&amp;C$3)),"")</f>
        <v>0</v>
      </c>
      <c r="H32" s="16" t="str">
        <f>IF(Aloitus_Start!$D$1="Suomi","Kehysorganisaatio",IF(Aloitus_Start!$D$1="Svenska","Ramorganisation","Valitse kieli - Välj spåket"))</f>
        <v>Valitse kieli - Välj spåket</v>
      </c>
      <c r="I32" s="14">
        <f>B536</f>
        <v>0</v>
      </c>
      <c r="J32" s="14">
        <f>C536</f>
        <v>0</v>
      </c>
      <c r="K32" s="89">
        <f t="shared" ref="K32:K38" si="9">J32-I32</f>
        <v>0</v>
      </c>
      <c r="L32" s="90" t="str">
        <f t="shared" ref="L32:L38" si="10">IF(I32="","",IF(I32=0,"",(J32/I32)-1))</f>
        <v/>
      </c>
    </row>
    <row r="33" spans="1:28" x14ac:dyDescent="0.15">
      <c r="A33" s="9"/>
      <c r="B33" s="69"/>
      <c r="C33" s="70"/>
      <c r="D33" s="32">
        <f t="shared" si="7"/>
        <v>0</v>
      </c>
      <c r="E33" s="23" t="str">
        <f t="shared" si="8"/>
        <v/>
      </c>
      <c r="F33" s="130" t="b">
        <f>IF(B33="",IF(Aloitus_Start!$D$1="Suomi","Tieto puuttuu: "&amp;B$3,IF(Aloitus_Start!$D$1="Svenska","Information saknas: "&amp;B$3)),"")</f>
        <v>0</v>
      </c>
      <c r="G33" s="130" t="b">
        <f>IF(C33="",IF(Aloitus_Start!$D$1="Suomi","Tieto puuttuu: "&amp;C$3,IF(Aloitus_Start!$D$1="Svenska","Information saknas: "&amp;C$3)),"")</f>
        <v>0</v>
      </c>
      <c r="H33" s="16" t="str">
        <f>IF(Aloitus_Start!$D$1="Suomi",MID(A540,9,12),IF(Aloitus_Start!$D$1="Svenska",MID(A540,9,15),"Valitse kieli - Välj spåket"))</f>
        <v>Valitse kieli - Välj spåket</v>
      </c>
      <c r="I33" s="14">
        <f>B540</f>
        <v>0</v>
      </c>
      <c r="J33" s="14">
        <f>C540</f>
        <v>0</v>
      </c>
      <c r="K33" s="89">
        <f t="shared" si="9"/>
        <v>0</v>
      </c>
      <c r="L33" s="90" t="str">
        <f t="shared" si="10"/>
        <v/>
      </c>
    </row>
    <row r="34" spans="1:28" x14ac:dyDescent="0.15">
      <c r="A34" s="5"/>
      <c r="B34" s="57"/>
      <c r="C34" s="58"/>
      <c r="D34" s="22">
        <f t="shared" si="7"/>
        <v>0</v>
      </c>
      <c r="E34" s="23" t="str">
        <f t="shared" si="8"/>
        <v/>
      </c>
      <c r="F34" s="126" t="b">
        <f>IF(B34="",IF(Aloitus_Start!$D$1="Suomi","Tieto puuttuu: "&amp;B$3,IF(Aloitus_Start!$D$1="Svenska","Information saknas: "&amp;B$3)),"")</f>
        <v>0</v>
      </c>
      <c r="G34" s="126" t="b">
        <f>IF(C34="",IF(Aloitus_Start!$D$1="Suomi","Tieto puuttuu: "&amp;C$3,IF(Aloitus_Start!$D$1="Svenska","Information saknas: "&amp;C$3)),"")</f>
        <v>0</v>
      </c>
      <c r="H34" s="16" t="str">
        <f>IF(Aloitus_Start!$D$1="Suomi",MID(A542,9,10),IF(Aloitus_Start!$D$1="Svenska",MID(A542,9,6),"Valitse kieli - Välj spåket"))</f>
        <v>Valitse kieli - Välj spåket</v>
      </c>
      <c r="I34" s="14">
        <f t="shared" ref="I34:J37" si="11">B542</f>
        <v>0</v>
      </c>
      <c r="J34" s="14">
        <f t="shared" si="11"/>
        <v>0</v>
      </c>
      <c r="K34" s="89">
        <f t="shared" si="9"/>
        <v>0</v>
      </c>
      <c r="L34" s="90" t="str">
        <f t="shared" si="10"/>
        <v/>
      </c>
    </row>
    <row r="35" spans="1:28" x14ac:dyDescent="0.15">
      <c r="A35" s="9"/>
      <c r="B35" s="69"/>
      <c r="C35" s="70"/>
      <c r="D35" s="32">
        <f t="shared" si="7"/>
        <v>0</v>
      </c>
      <c r="E35" s="23" t="str">
        <f t="shared" si="8"/>
        <v/>
      </c>
      <c r="F35" s="130" t="b">
        <f>IF(B35="",IF(Aloitus_Start!$D$1="Suomi","Tieto puuttuu: "&amp;B$3,IF(Aloitus_Start!$D$1="Svenska","Information saknas: "&amp;B$3)),"")</f>
        <v>0</v>
      </c>
      <c r="G35" s="130" t="b">
        <f>IF(C35="",IF(Aloitus_Start!$D$1="Suomi","Tieto puuttuu: "&amp;C$3,IF(Aloitus_Start!$D$1="Svenska","Information saknas: "&amp;C$3)),"")</f>
        <v>0</v>
      </c>
      <c r="H35" s="16" t="str">
        <f>IF(Aloitus_Start!$D$1="Suomi",MID(A543,9,26),IF(Aloitus_Start!$D$1="Svenska",MID(A543,27,23),"Valitse kieli - Välj spåket"))</f>
        <v>Valitse kieli - Välj spåket</v>
      </c>
      <c r="I35" s="14">
        <f t="shared" si="11"/>
        <v>0</v>
      </c>
      <c r="J35" s="14">
        <f t="shared" si="11"/>
        <v>0</v>
      </c>
      <c r="K35" s="89">
        <f t="shared" si="9"/>
        <v>0</v>
      </c>
      <c r="L35" s="90" t="str">
        <f t="shared" si="10"/>
        <v/>
      </c>
    </row>
    <row r="36" spans="1:28" x14ac:dyDescent="0.15">
      <c r="A36" s="5"/>
      <c r="B36" s="57"/>
      <c r="C36" s="58"/>
      <c r="D36" s="22">
        <f t="shared" si="7"/>
        <v>0</v>
      </c>
      <c r="E36" s="23" t="str">
        <f t="shared" si="8"/>
        <v/>
      </c>
      <c r="F36" s="126" t="b">
        <f>IF(B36="",IF(Aloitus_Start!$D$1="Suomi","Tieto puuttuu: "&amp;B$3,IF(Aloitus_Start!$D$1="Svenska","Information saknas: "&amp;B$3)),"")</f>
        <v>0</v>
      </c>
      <c r="G36" s="126" t="b">
        <f>IF(C36="",IF(Aloitus_Start!$D$1="Suomi","Tieto puuttuu: "&amp;C$3,IF(Aloitus_Start!$D$1="Svenska","Information saknas: "&amp;C$3)),"")</f>
        <v>0</v>
      </c>
      <c r="H36" s="16" t="str">
        <f>IF(Aloitus_Start!$D$1="Suomi",MID(A544,9,25),IF(Aloitus_Start!$D$1="Svenska",MID(A544,9,13),"Valitse kieli - Välj spåket"))</f>
        <v>Valitse kieli - Välj spåket</v>
      </c>
      <c r="I36" s="14">
        <f t="shared" si="11"/>
        <v>0</v>
      </c>
      <c r="J36" s="14">
        <f t="shared" si="11"/>
        <v>0</v>
      </c>
      <c r="K36" s="89">
        <f t="shared" si="9"/>
        <v>0</v>
      </c>
      <c r="L36" s="90" t="str">
        <f t="shared" si="10"/>
        <v/>
      </c>
    </row>
    <row r="37" spans="1:28" x14ac:dyDescent="0.15">
      <c r="A37" s="5"/>
      <c r="B37" s="57"/>
      <c r="C37" s="58"/>
      <c r="D37" s="22">
        <f t="shared" si="7"/>
        <v>0</v>
      </c>
      <c r="E37" s="23" t="str">
        <f t="shared" si="8"/>
        <v/>
      </c>
      <c r="F37" s="126" t="b">
        <f>IF(B37="",IF(Aloitus_Start!$D$1="Suomi","Tieto puuttuu: "&amp;B$3,IF(Aloitus_Start!$D$1="Svenska","Information saknas: "&amp;B$3)),"")</f>
        <v>0</v>
      </c>
      <c r="G37" s="126" t="b">
        <f>IF(C37="",IF(Aloitus_Start!$D$1="Suomi","Tieto puuttuu: "&amp;C$3,IF(Aloitus_Start!$D$1="Svenska","Information saknas: "&amp;C$3)),"")</f>
        <v>0</v>
      </c>
      <c r="H37" s="16" t="str">
        <f>IF(Aloitus_Start!$D$1="Suomi",MID(A545,9,12),IF(Aloitus_Start!$D$1="Svenska",MID(A545,9,5),"Valitse kieli - Välj spåket"))</f>
        <v>Valitse kieli - Välj spåket</v>
      </c>
      <c r="I37" s="14">
        <f t="shared" si="11"/>
        <v>0</v>
      </c>
      <c r="J37" s="14">
        <f t="shared" si="11"/>
        <v>0</v>
      </c>
      <c r="K37" s="89">
        <f t="shared" si="9"/>
        <v>0</v>
      </c>
      <c r="L37" s="90" t="str">
        <f t="shared" si="10"/>
        <v/>
      </c>
    </row>
    <row r="38" spans="1:28" x14ac:dyDescent="0.15">
      <c r="A38" s="4"/>
      <c r="B38" s="61"/>
      <c r="C38" s="62"/>
      <c r="D38" s="129" t="str">
        <f>IF(Aloitus_Start!$D$1="Suomi","Muutos",IF(Aloitus_Start!$D$1="Svenska","Förändring","Valitse kieli - Välj spåket"))</f>
        <v>Valitse kieli - Välj spåket</v>
      </c>
      <c r="E38" s="129" t="str">
        <f>IF(Aloitus_Start!$D$1="Suomi","Muutos%",IF(Aloitus_Start!$D$1="Svenska","Förändr%","Valitse kieli - Välj spåket"))</f>
        <v>Valitse kieli - Välj spåket</v>
      </c>
      <c r="F38" s="125"/>
      <c r="G38" s="125"/>
      <c r="H38" s="16" t="str">
        <f>IF(Aloitus_Start!$D$1="Suomi","Yhteensä",IF(Aloitus_Start!$D$1="Svenska","Sammanlagt","Valitse kieli - Välj spåket"))</f>
        <v>Valitse kieli - Välj spåket</v>
      </c>
      <c r="I38" s="14">
        <f>SUM(I32:I37)</f>
        <v>0</v>
      </c>
      <c r="J38" s="14">
        <f>SUM(J32:J37)</f>
        <v>0</v>
      </c>
      <c r="K38" s="89">
        <f t="shared" si="9"/>
        <v>0</v>
      </c>
      <c r="L38" s="90" t="str">
        <f t="shared" si="10"/>
        <v/>
      </c>
    </row>
    <row r="39" spans="1:28" x14ac:dyDescent="0.15">
      <c r="A39" s="5"/>
      <c r="B39" s="57"/>
      <c r="C39" s="58"/>
      <c r="D39" s="22">
        <f>C39-B39</f>
        <v>0</v>
      </c>
      <c r="E39" s="23" t="str">
        <f>IF(B39="","",IF(B39=0,"",(C39/B39)-1))</f>
        <v/>
      </c>
      <c r="F39" s="126" t="b">
        <f>IF(B39="",IF(Aloitus_Start!$D$1="Suomi","Tieto puuttuu: "&amp;B$3,IF(Aloitus_Start!$D$1="Svenska","Information saknas: "&amp;B$3)),"")</f>
        <v>0</v>
      </c>
      <c r="G39" s="126" t="b">
        <f>IF(C39="",IF(Aloitus_Start!$D$1="Suomi","Tieto puuttuu: "&amp;C$3,IF(Aloitus_Start!$D$1="Svenska","Information saknas: "&amp;C$3)),"")</f>
        <v>0</v>
      </c>
      <c r="I39" s="14"/>
      <c r="J39" s="14"/>
      <c r="K39" s="52"/>
      <c r="L39" s="91"/>
    </row>
    <row r="40" spans="1:28" x14ac:dyDescent="0.15">
      <c r="A40" s="5"/>
      <c r="B40" s="57"/>
      <c r="C40" s="58"/>
      <c r="D40" s="22"/>
      <c r="E40" s="34"/>
      <c r="F40" s="126"/>
      <c r="G40" s="126"/>
      <c r="H40" s="13" t="str">
        <f>IF(Aloitus_Start!$D$1="Suomi",MID(A534,5,18),IF(Aloitus_Start!$D$1="Svenska",MID(A534,5,25),"Valitse kieli - Välj spåket"))</f>
        <v>Valitse kieli - Välj spåket</v>
      </c>
      <c r="I40" s="14">
        <f>B$3</f>
        <v>0</v>
      </c>
      <c r="J40" s="14">
        <f>C$3</f>
        <v>0</v>
      </c>
      <c r="K40" s="52" t="str">
        <f>IF(Aloitus_Start!$D$1="Suomi","Muutos",IF(Aloitus_Start!$D$1="Svenska","Förändring","Valitse kieli - Välj spåket"))</f>
        <v>Valitse kieli - Välj spåket</v>
      </c>
      <c r="L40" s="52" t="str">
        <f>IF(Aloitus_Start!$D$1="Suomi","Muutos%",IF(Aloitus_Start!$D$1="Svenska","Förändr%","Valitse kieli - Välj spåket"))</f>
        <v>Valitse kieli - Välj spåket</v>
      </c>
    </row>
    <row r="41" spans="1:28" x14ac:dyDescent="0.15">
      <c r="A41" s="6"/>
      <c r="B41" s="59"/>
      <c r="C41" s="60"/>
      <c r="D41" s="24">
        <f>C41-B41</f>
        <v>0</v>
      </c>
      <c r="E41" s="25" t="str">
        <f>IF(B41="","",IF(B41=0,"",(C41/B41)-1))</f>
        <v/>
      </c>
      <c r="F41" s="127" t="b">
        <f>IF(B41="",IF(Aloitus_Start!$D$1="Suomi","Tieto puuttuu: "&amp;B$3,IF(Aloitus_Start!$D$1="Svenska","Information saknas: "&amp;B$3)),"")</f>
        <v>0</v>
      </c>
      <c r="G41" s="127" t="b">
        <f>IF(C41="",IF(Aloitus_Start!$D$1="Suomi","Tieto puuttuu: "&amp;C$3,IF(Aloitus_Start!$D$1="Svenska","Information saknas: "&amp;C$3)),"")</f>
        <v>0</v>
      </c>
      <c r="H41" s="16" t="str">
        <f>IF(Aloitus_Start!$D$1="Suomi","Julkinen (ilman hankkeita)",IF(Aloitus_Start!$D$1="Svenska","Offentlig (utan projekter)","Valitse kieli - Välj spåket"))</f>
        <v>Valitse kieli - Välj spåket</v>
      </c>
      <c r="I41" s="14">
        <f>B536-B539+B540-B541</f>
        <v>0</v>
      </c>
      <c r="J41" s="14">
        <f>C536-C539+C540-C541</f>
        <v>0</v>
      </c>
      <c r="K41" s="52">
        <f t="shared" ref="K41:K46" si="12">J41-I41</f>
        <v>0</v>
      </c>
      <c r="L41" s="52" t="str">
        <f t="shared" ref="L41:L46" si="13">IF(I41="","",IF(I41=0,"",(J41/I41)-1))</f>
        <v/>
      </c>
    </row>
    <row r="42" spans="1:28" x14ac:dyDescent="0.15">
      <c r="A42" s="6"/>
      <c r="B42" s="59"/>
      <c r="C42" s="60"/>
      <c r="D42" s="24">
        <f>C42-B42</f>
        <v>0</v>
      </c>
      <c r="E42" s="25" t="str">
        <f>IF(B42="","",IF(B42=0,"",(C42/B42)-1))</f>
        <v/>
      </c>
      <c r="F42" s="127" t="b">
        <f>IF(B42="",IF(Aloitus_Start!$D$1="Suomi","Tieto puuttuu: "&amp;B$3,IF(Aloitus_Start!$D$1="Svenska","Information saknas: "&amp;B$3)),"")</f>
        <v>0</v>
      </c>
      <c r="G42" s="127" t="b">
        <f>IF(C42="",IF(Aloitus_Start!$D$1="Suomi","Tieto puuttuu: "&amp;C$3,IF(Aloitus_Start!$D$1="Svenska","Information saknas: "&amp;C$3)),"")</f>
        <v>0</v>
      </c>
      <c r="H42" s="16" t="str">
        <f>IF(Aloitus_Start!$D$1="Suomi","Hanke- ja projektirah",IF(Aloitus_Start!$D$1="Svenska","Projektfinanciering","Valitse kieli - Välj spåket"))</f>
        <v>Valitse kieli - Välj spåket</v>
      </c>
      <c r="I42" s="14">
        <f>B539+B541+B544</f>
        <v>0</v>
      </c>
      <c r="J42" s="14">
        <f>C539+C541+C544</f>
        <v>0</v>
      </c>
      <c r="K42" s="89">
        <f t="shared" si="12"/>
        <v>0</v>
      </c>
      <c r="L42" s="90" t="str">
        <f t="shared" si="13"/>
        <v/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15">
      <c r="A43" s="9"/>
      <c r="B43" s="69"/>
      <c r="C43" s="70"/>
      <c r="D43" s="32">
        <f>C43-B43</f>
        <v>0</v>
      </c>
      <c r="E43" s="23" t="str">
        <f>IF(B43="","",IF(B43=0,"",(C43/B43)-1))</f>
        <v/>
      </c>
      <c r="F43" s="130" t="b">
        <f>IF(B43="",IF(Aloitus_Start!$D$1="Suomi","Tieto puuttuu: "&amp;B$3,IF(Aloitus_Start!$D$1="Svenska","Information saknas: "&amp;B$3)),"")</f>
        <v>0</v>
      </c>
      <c r="G43" s="130" t="b">
        <f>IF(C43="",IF(Aloitus_Start!$D$1="Suomi","Tieto puuttuu: "&amp;C$3,IF(Aloitus_Start!$D$1="Svenska","Information saknas: "&amp;C$3)),"")</f>
        <v>0</v>
      </c>
      <c r="H43" s="16" t="str">
        <f>IF(Aloitus_Start!$D$1="Suomi",MID(A542,9,19),IF(Aloitus_Start!$D$1="Svenska",MID(A542,9,6),"Valitse kieli - Välj spåket"))</f>
        <v>Valitse kieli - Välj spåket</v>
      </c>
      <c r="I43" s="14">
        <f>B542</f>
        <v>0</v>
      </c>
      <c r="J43" s="14">
        <f>C542</f>
        <v>0</v>
      </c>
      <c r="K43" s="52">
        <f t="shared" si="12"/>
        <v>0</v>
      </c>
      <c r="L43" s="91" t="str">
        <f t="shared" si="13"/>
        <v/>
      </c>
    </row>
    <row r="44" spans="1:28" x14ac:dyDescent="0.15">
      <c r="A44" s="5"/>
      <c r="B44" s="57"/>
      <c r="C44" s="58"/>
      <c r="D44" s="22">
        <f>C44-B44</f>
        <v>0</v>
      </c>
      <c r="E44" s="34" t="str">
        <f>IF(B44="","",IF(B44=0,"",(C44/B44)-1))</f>
        <v/>
      </c>
      <c r="F44" s="126" t="b">
        <f>IF(B44="",IF(Aloitus_Start!$D$1="Suomi","Tieto puuttuu: "&amp;B$3,IF(Aloitus_Start!$D$1="Svenska","Information saknas: "&amp;B$3)),"")</f>
        <v>0</v>
      </c>
      <c r="G44" s="126" t="b">
        <f>IF(C44="",IF(Aloitus_Start!$D$1="Suomi","Tieto puuttuu: "&amp;C$3,IF(Aloitus_Start!$D$1="Svenska","Information saknas: "&amp;C$3)),"")</f>
        <v>0</v>
      </c>
      <c r="H44" s="16" t="str">
        <f>IF(Aloitus_Start!$D$1="Suomi",MID(A543,9,26),IF(Aloitus_Start!$D$1="Svenska",MID(A543,27,23),"Valitse kieli - Välj spåket"))</f>
        <v>Valitse kieli - Välj spåket</v>
      </c>
      <c r="I44" s="14">
        <f>B543</f>
        <v>0</v>
      </c>
      <c r="J44" s="14">
        <f>C543</f>
        <v>0</v>
      </c>
      <c r="K44" s="89">
        <f t="shared" si="12"/>
        <v>0</v>
      </c>
      <c r="L44" s="90" t="str">
        <f t="shared" si="13"/>
        <v/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x14ac:dyDescent="0.15">
      <c r="A45" s="9"/>
      <c r="B45" s="69"/>
      <c r="C45" s="70"/>
      <c r="D45" s="27">
        <f>C45-B45</f>
        <v>0</v>
      </c>
      <c r="E45" s="23" t="str">
        <f>IF(B45="","",IF(B45=0,"",(C45/B45)-1))</f>
        <v/>
      </c>
      <c r="F45" s="130" t="b">
        <f>IF(B45="",IF(Aloitus_Start!$D$1="Suomi","Tieto puuttuu: "&amp;B$3,IF(Aloitus_Start!$D$1="Svenska","Information saknas: "&amp;B$3)),"")</f>
        <v>0</v>
      </c>
      <c r="G45" s="130" t="b">
        <f>IF(C45="",IF(Aloitus_Start!$D$1="Suomi","Tieto puuttuu: "&amp;C$3,IF(Aloitus_Start!$D$1="Svenska","Information saknas: "&amp;C$3)),"")</f>
        <v>0</v>
      </c>
      <c r="H45" s="16" t="str">
        <f>IF(Aloitus_Start!$D$1="Suomi",MID(A545,9,12),IF(Aloitus_Start!$D$1="Svenska",MID(A545,9,5),"Valitse kieli - Välj spåket"))</f>
        <v>Valitse kieli - Välj spåket</v>
      </c>
      <c r="I45" s="14">
        <f>B545</f>
        <v>0</v>
      </c>
      <c r="J45" s="14">
        <f>C545</f>
        <v>0</v>
      </c>
      <c r="K45" s="89">
        <f t="shared" si="12"/>
        <v>0</v>
      </c>
      <c r="L45" s="90" t="str">
        <f t="shared" si="13"/>
        <v/>
      </c>
    </row>
    <row r="46" spans="1:28" x14ac:dyDescent="0.15">
      <c r="A46" s="4"/>
      <c r="B46" s="61"/>
      <c r="C46" s="62"/>
      <c r="D46" s="129" t="str">
        <f>IF(Aloitus_Start!$D$1="Suomi","Muutos",IF(Aloitus_Start!$D$1="Svenska","Förändring","Valitse kieli - Välj spåket"))</f>
        <v>Valitse kieli - Välj spåket</v>
      </c>
      <c r="E46" s="129" t="str">
        <f>IF(Aloitus_Start!$D$1="Suomi","Muutos%",IF(Aloitus_Start!$D$1="Svenska","Förändr%","Valitse kieli - Välj spåket"))</f>
        <v>Valitse kieli - Välj spåket</v>
      </c>
      <c r="F46" s="125"/>
      <c r="G46" s="125"/>
      <c r="H46" s="16" t="str">
        <f>IF(Aloitus_Start!$D$1="Suomi","Yhteensä",IF(Aloitus_Start!$D$1="Svenska","Sammanlagt","Valitse kieli - Välj spåket"))</f>
        <v>Valitse kieli - Välj spåket</v>
      </c>
      <c r="I46" s="14">
        <f>SUM(I41:I45)</f>
        <v>0</v>
      </c>
      <c r="J46" s="14">
        <f>SUM(J41:J45)</f>
        <v>0</v>
      </c>
      <c r="K46" s="89">
        <f t="shared" si="12"/>
        <v>0</v>
      </c>
      <c r="L46" s="90" t="str">
        <f t="shared" si="13"/>
        <v/>
      </c>
    </row>
    <row r="47" spans="1:28" x14ac:dyDescent="0.15">
      <c r="A47" s="5"/>
      <c r="B47" s="57"/>
      <c r="C47" s="58"/>
      <c r="D47" s="22">
        <f>C47-B47</f>
        <v>0</v>
      </c>
      <c r="E47" s="23" t="str">
        <f t="shared" ref="E47:E54" si="14">IF(B47="","",IF(B47=0,"",(C47/B47)-1))</f>
        <v/>
      </c>
      <c r="F47" s="126" t="b">
        <f>IF(B47="",IF(Aloitus_Start!$D$1="Suomi","Tieto puuttuu: "&amp;B$3,IF(Aloitus_Start!$D$1="Svenska","Information saknas: "&amp;B$3)),"")</f>
        <v>0</v>
      </c>
      <c r="G47" s="126" t="b">
        <f>IF(C47="",IF(Aloitus_Start!$D$1="Suomi","Tieto puuttuu: "&amp;C$3,IF(Aloitus_Start!$D$1="Svenska","Information saknas: "&amp;C$3)),"")</f>
        <v>0</v>
      </c>
      <c r="I47" s="14"/>
      <c r="J47" s="14"/>
      <c r="K47" s="52"/>
      <c r="L47" s="91"/>
    </row>
    <row r="48" spans="1:28" x14ac:dyDescent="0.15">
      <c r="A48" s="5"/>
      <c r="B48" s="57"/>
      <c r="C48" s="58"/>
      <c r="D48" s="22"/>
      <c r="E48" s="23" t="str">
        <f t="shared" si="14"/>
        <v/>
      </c>
      <c r="F48" s="126"/>
      <c r="G48" s="126"/>
      <c r="H48" s="13" t="str">
        <f>IF(Aloitus_Start!$D$1="Suomi","Hanke- ja projektirahoituksen jakautuminen",IF(Aloitus_Start!$D$1="Svenska","Fördelningen av projektfinansiering","Valitse kieli - Välj spåket"))</f>
        <v>Valitse kieli - Välj spåket</v>
      </c>
      <c r="I48" s="14">
        <f>B$3</f>
        <v>0</v>
      </c>
      <c r="J48" s="14">
        <f>C$3</f>
        <v>0</v>
      </c>
      <c r="K48" s="52" t="str">
        <f>IF(Aloitus_Start!$D$1="Suomi","Muutos",IF(Aloitus_Start!$D$1="Svenska","Förändring","Valitse kieli - Välj spåket"))</f>
        <v>Valitse kieli - Välj spåket</v>
      </c>
      <c r="L48" s="52" t="str">
        <f>IF(Aloitus_Start!$D$1="Suomi","Muutos%",IF(Aloitus_Start!$D$1="Svenska","Förändr%","Valitse kieli - Välj spåket"))</f>
        <v>Valitse kieli - Välj spåket</v>
      </c>
    </row>
    <row r="49" spans="1:12" x14ac:dyDescent="0.15">
      <c r="A49" s="6"/>
      <c r="B49" s="59"/>
      <c r="C49" s="60"/>
      <c r="D49" s="24">
        <f t="shared" ref="D49:D54" si="15">C49-B49</f>
        <v>0</v>
      </c>
      <c r="E49" s="25" t="str">
        <f t="shared" si="14"/>
        <v/>
      </c>
      <c r="F49" s="127" t="b">
        <f>IF(B49="",IF(Aloitus_Start!$D$1="Suomi","Tieto puuttuu: "&amp;B$3,IF(Aloitus_Start!$D$1="Svenska","Information saknas: "&amp;B$3)),"")</f>
        <v>0</v>
      </c>
      <c r="G49" s="127" t="b">
        <f>IF(C49="",IF(Aloitus_Start!$D$1="Suomi","Tieto puuttuu: "&amp;C$3,IF(Aloitus_Start!$D$1="Svenska","Information saknas: "&amp;C$3)),"")</f>
        <v>0</v>
      </c>
      <c r="H49" s="16" t="str">
        <f>IF(Aloitus_Start!$D$1="Suomi","Kehysorganisaatio",IF(Aloitus_Start!$D$1="Svenska","Ramorganisation","Valitse kieli - Välj spåket"))</f>
        <v>Valitse kieli - Välj spåket</v>
      </c>
      <c r="I49" s="14">
        <f>B539</f>
        <v>0</v>
      </c>
      <c r="J49" s="14">
        <f>C539</f>
        <v>0</v>
      </c>
      <c r="K49" s="89">
        <f>J49-I49</f>
        <v>0</v>
      </c>
      <c r="L49" s="90" t="str">
        <f>IF(I49="","",IF(I49=0,"",(J49/I49)-1))</f>
        <v/>
      </c>
    </row>
    <row r="50" spans="1:12" x14ac:dyDescent="0.15">
      <c r="A50" s="6"/>
      <c r="B50" s="59"/>
      <c r="C50" s="60"/>
      <c r="D50" s="24">
        <f t="shared" si="15"/>
        <v>0</v>
      </c>
      <c r="E50" s="25" t="str">
        <f t="shared" si="14"/>
        <v/>
      </c>
      <c r="F50" s="127" t="b">
        <f>IF(B50="",IF(Aloitus_Start!$D$1="Suomi","Tieto puuttuu: "&amp;B$3,IF(Aloitus_Start!$D$1="Svenska","Information saknas: "&amp;B$3)),"")</f>
        <v>0</v>
      </c>
      <c r="G50" s="127" t="b">
        <f>IF(C50="",IF(Aloitus_Start!$D$1="Suomi","Tieto puuttuu: "&amp;C$3,IF(Aloitus_Start!$D$1="Svenska","Information saknas: "&amp;C$3)),"")</f>
        <v>0</v>
      </c>
      <c r="H50" s="16" t="str">
        <f>IF(Aloitus_Start!$D$1="Suomi",MID(A540,9,12),IF(Aloitus_Start!$D$1="Svenska",MID(A540,9,15),"Valitse kieli - Välj spåket"))</f>
        <v>Valitse kieli - Välj spåket</v>
      </c>
      <c r="I50" s="14">
        <f>B541</f>
        <v>0</v>
      </c>
      <c r="J50" s="14">
        <f>C541</f>
        <v>0</v>
      </c>
      <c r="K50" s="89">
        <f>J50-I50</f>
        <v>0</v>
      </c>
      <c r="L50" s="90" t="str">
        <f>IF(I50="","",IF(I50=0,"",(J50/I50)-1))</f>
        <v/>
      </c>
    </row>
    <row r="51" spans="1:12" x14ac:dyDescent="0.15">
      <c r="A51" s="9"/>
      <c r="B51" s="69"/>
      <c r="C51" s="70"/>
      <c r="D51" s="32">
        <f t="shared" si="15"/>
        <v>0</v>
      </c>
      <c r="E51" s="23" t="str">
        <f t="shared" si="14"/>
        <v/>
      </c>
      <c r="F51" s="130" t="b">
        <f>IF(B51="",IF(Aloitus_Start!$D$1="Suomi","Tieto puuttuu: "&amp;B$3,IF(Aloitus_Start!$D$1="Svenska","Information saknas: "&amp;B$3)),"")</f>
        <v>0</v>
      </c>
      <c r="G51" s="130" t="b">
        <f>IF(C51="",IF(Aloitus_Start!$D$1="Suomi","Tieto puuttuu: "&amp;C$3,IF(Aloitus_Start!$D$1="Svenska","Information saknas: "&amp;C$3)),"")</f>
        <v>0</v>
      </c>
      <c r="H51" s="16" t="str">
        <f>IF(Aloitus_Start!$D$1="Suomi",MID(A544,9,25),IF(Aloitus_Start!$D$1="Svenska",MID(A544,9,13),"Valitse kieli - Välj spåket"))</f>
        <v>Valitse kieli - Välj spåket</v>
      </c>
      <c r="I51" s="14">
        <f>B544</f>
        <v>0</v>
      </c>
      <c r="J51" s="14">
        <f>C544</f>
        <v>0</v>
      </c>
      <c r="K51" s="89">
        <f>J51-I51</f>
        <v>0</v>
      </c>
      <c r="L51" s="90" t="str">
        <f>IF(I51="","",IF(I51=0,"",(J51/I51)-1))</f>
        <v/>
      </c>
    </row>
    <row r="52" spans="1:12" x14ac:dyDescent="0.15">
      <c r="A52" s="5"/>
      <c r="B52" s="57"/>
      <c r="C52" s="58"/>
      <c r="D52" s="22">
        <f t="shared" si="15"/>
        <v>0</v>
      </c>
      <c r="E52" s="23" t="str">
        <f t="shared" si="14"/>
        <v/>
      </c>
      <c r="F52" s="126" t="b">
        <f>IF(B52="",IF(Aloitus_Start!$D$1="Suomi","Tieto puuttuu: "&amp;B$3,IF(Aloitus_Start!$D$1="Svenska","Information saknas: "&amp;B$3)),"")</f>
        <v>0</v>
      </c>
      <c r="G52" s="126" t="b">
        <f>IF(C52="",IF(Aloitus_Start!$D$1="Suomi","Tieto puuttuu: "&amp;C$3,IF(Aloitus_Start!$D$1="Svenska","Information saknas: "&amp;C$3)),"")</f>
        <v>0</v>
      </c>
      <c r="H52" s="16" t="str">
        <f>IF(Aloitus_Start!$D$1="Suomi","Yhteensä",IF(Aloitus_Start!$D$1="Svenska","Sammanlagt","Valitse kieli - Välj spåket"))</f>
        <v>Valitse kieli - Välj spåket</v>
      </c>
      <c r="I52" s="14">
        <f>SUM(I49:I51)</f>
        <v>0</v>
      </c>
      <c r="J52" s="14">
        <f>SUM(J49:J51)</f>
        <v>0</v>
      </c>
      <c r="K52" s="89">
        <f>J52-I52</f>
        <v>0</v>
      </c>
      <c r="L52" s="90" t="str">
        <f>IF(I52="","",IF(I52=0,"",(J52/I52)-1))</f>
        <v/>
      </c>
    </row>
    <row r="53" spans="1:12" x14ac:dyDescent="0.15">
      <c r="A53" s="9"/>
      <c r="B53" s="69"/>
      <c r="C53" s="70"/>
      <c r="D53" s="32">
        <f t="shared" si="15"/>
        <v>0</v>
      </c>
      <c r="E53" s="23" t="str">
        <f t="shared" si="14"/>
        <v/>
      </c>
      <c r="F53" s="130" t="b">
        <f>IF(B53="",IF(Aloitus_Start!$D$1="Suomi","Tieto puuttuu: "&amp;B$3,IF(Aloitus_Start!$D$1="Svenska","Information saknas: "&amp;B$3)),"")</f>
        <v>0</v>
      </c>
      <c r="G53" s="130" t="b">
        <f>IF(C53="",IF(Aloitus_Start!$D$1="Suomi","Tieto puuttuu: "&amp;C$3,IF(Aloitus_Start!$D$1="Svenska","Information saknas: "&amp;C$3)),"")</f>
        <v>0</v>
      </c>
      <c r="I53" s="14"/>
      <c r="J53" s="14"/>
      <c r="K53" s="89"/>
      <c r="L53" s="90"/>
    </row>
    <row r="54" spans="1:12" x14ac:dyDescent="0.15">
      <c r="A54" s="4"/>
      <c r="B54" s="61"/>
      <c r="C54" s="62"/>
      <c r="D54" s="26">
        <f t="shared" si="15"/>
        <v>0</v>
      </c>
      <c r="E54" s="21" t="str">
        <f t="shared" si="14"/>
        <v/>
      </c>
      <c r="F54" s="125" t="b">
        <f>IF(B54="",IF(Aloitus_Start!$D$1="Suomi","Tieto puuttuu: "&amp;B$3,IF(Aloitus_Start!$D$1="Svenska","Information saknas: "&amp;B$3)),"")</f>
        <v>0</v>
      </c>
      <c r="G54" s="125" t="b">
        <f>IF(C54="",IF(Aloitus_Start!$D$1="Suomi","Tieto puuttuu: "&amp;C$3,IF(Aloitus_Start!$D$1="Svenska","Information saknas: "&amp;C$3)),"")</f>
        <v>0</v>
      </c>
      <c r="H54" s="13" t="str">
        <f>IF(Aloitus_Start!$D$1="Suomi","Suoran budj- ja muun rahoituksen jakaut",IF(Aloitus_Start!$D$1="Svenska","Fördelningen av budget- och annan finansiering","Valitse kieli - Välj spåket"))</f>
        <v>Valitse kieli - Välj spåket</v>
      </c>
      <c r="I54" s="14">
        <f>B$3</f>
        <v>0</v>
      </c>
      <c r="J54" s="14">
        <f>C$3</f>
        <v>0</v>
      </c>
      <c r="K54" s="52" t="str">
        <f>IF(Aloitus_Start!$D$1="Suomi","Muutos",IF(Aloitus_Start!$D$1="Svenska","Förändring","Valitse kieli - Välj spåket"))</f>
        <v>Valitse kieli - Välj spåket</v>
      </c>
      <c r="L54" s="52" t="str">
        <f>IF(Aloitus_Start!$D$1="Suomi","Muutos%",IF(Aloitus_Start!$D$1="Svenska","Förändr%","Valitse kieli - Välj spåket"))</f>
        <v>Valitse kieli - Välj spåket</v>
      </c>
    </row>
    <row r="55" spans="1:12" x14ac:dyDescent="0.15">
      <c r="A55" s="4"/>
      <c r="B55" s="61"/>
      <c r="C55" s="62"/>
      <c r="D55" s="129" t="str">
        <f>IF(Aloitus_Start!$D$1="Suomi","Muutos",IF(Aloitus_Start!$D$1="Svenska","Förändring","Valitse kieli - Välj spåket"))</f>
        <v>Valitse kieli - Välj spåket</v>
      </c>
      <c r="E55" s="129" t="str">
        <f>IF(Aloitus_Start!$D$1="Suomi","Muutos%",IF(Aloitus_Start!$D$1="Svenska","Förändr%","Valitse kieli - Välj spåket"))</f>
        <v>Valitse kieli - Välj spåket</v>
      </c>
      <c r="F55" s="125"/>
      <c r="G55" s="125"/>
      <c r="H55" s="16" t="str">
        <f>IF(Aloitus_Start!$D$1="Suomi",MID(A537,11,17),IF(Aloitus_Start!$D$1="Svenska",MID(A537,11,25),"Valitse kieli - Välj spåket"))</f>
        <v>Valitse kieli - Välj spåket</v>
      </c>
      <c r="I55" s="14">
        <f>B537</f>
        <v>0</v>
      </c>
      <c r="J55" s="14">
        <f>C537</f>
        <v>0</v>
      </c>
      <c r="K55" s="89">
        <f>J55-I55</f>
        <v>0</v>
      </c>
      <c r="L55" s="90" t="str">
        <f>IF(I55="","",IF(I55=0,"",(J55/I55)-1))</f>
        <v/>
      </c>
    </row>
    <row r="56" spans="1:12" x14ac:dyDescent="0.15">
      <c r="A56" s="5"/>
      <c r="B56" s="57"/>
      <c r="C56" s="58"/>
      <c r="D56" s="22">
        <f>C56-B56</f>
        <v>0</v>
      </c>
      <c r="E56" s="23" t="str">
        <f>IF(B56="","",IF(B56=0,"",(C56/B56)-1))</f>
        <v/>
      </c>
      <c r="F56" s="126" t="b">
        <f>IF(B56="",IF(Aloitus_Start!$D$1="Suomi","Tieto puuttuu: "&amp;B$3,IF(Aloitus_Start!$D$1="Svenska","Information saknas: "&amp;B$3)),"")</f>
        <v>0</v>
      </c>
      <c r="G56" s="126" t="b">
        <f>IF(C56="",IF(Aloitus_Start!$D$1="Suomi","Tieto puuttuu: "&amp;C$3,IF(Aloitus_Start!$D$1="Svenska","Information saknas: "&amp;C$3)),"")</f>
        <v>0</v>
      </c>
      <c r="H56" s="16" t="str">
        <f>IF(Aloitus_Start!$D$1="Suomi","Muu rahoitus",IF(Aloitus_Start!$D$1="Svenska","Övrig finansiering","Valitse kieli - Välj spåket"))</f>
        <v>Valitse kieli - Välj spåket</v>
      </c>
      <c r="I56" s="14">
        <f>B538+B539+B540+B542+B543+B544+B545</f>
        <v>0</v>
      </c>
      <c r="J56" s="14">
        <f>C538+C539+C540+C542+C543+C544+C545</f>
        <v>0</v>
      </c>
      <c r="K56" s="89">
        <f>J56-I56</f>
        <v>0</v>
      </c>
      <c r="L56" s="90" t="str">
        <f>IF(I56="","",IF(I56=0,"",(J56/I56)-1))</f>
        <v/>
      </c>
    </row>
    <row r="57" spans="1:12" x14ac:dyDescent="0.15">
      <c r="A57" s="5"/>
      <c r="B57" s="57"/>
      <c r="C57" s="58"/>
      <c r="D57" s="22">
        <f>C57-B57</f>
        <v>0</v>
      </c>
      <c r="E57" s="23" t="str">
        <f>IF(B57="","",IF(B57=0,"",(C57/B57)-1))</f>
        <v/>
      </c>
      <c r="F57" s="126" t="b">
        <f>IF(B57="",IF(Aloitus_Start!$D$1="Suomi","Tieto puuttuu: "&amp;B$3,IF(Aloitus_Start!$D$1="Svenska","Information saknas: "&amp;B$3)),"")</f>
        <v>0</v>
      </c>
      <c r="G57" s="126" t="b">
        <f>IF(C57="",IF(Aloitus_Start!$D$1="Suomi","Tieto puuttuu: "&amp;C$3,IF(Aloitus_Start!$D$1="Svenska","Information saknas: "&amp;C$3)),"")</f>
        <v>0</v>
      </c>
      <c r="H57" s="16" t="str">
        <f>IF(Aloitus_Start!$D$1="Suomi","Yhteensä",IF(Aloitus_Start!$D$1="Svenska","Sammanlagt","Valitse kieli - Välj spåket"))</f>
        <v>Valitse kieli - Välj spåket</v>
      </c>
      <c r="I57" s="14">
        <f>SUM(I55:I56)</f>
        <v>0</v>
      </c>
      <c r="J57" s="14">
        <f>SUM(J55:J56)</f>
        <v>0</v>
      </c>
      <c r="K57" s="52">
        <f>J57-I57</f>
        <v>0</v>
      </c>
      <c r="L57" s="52" t="str">
        <f>IF(I57="","",IF(I57=0,"",(J57/I57)-1))</f>
        <v/>
      </c>
    </row>
    <row r="58" spans="1:12" x14ac:dyDescent="0.15">
      <c r="A58" s="6"/>
      <c r="B58" s="59"/>
      <c r="C58" s="60"/>
      <c r="D58" s="24">
        <f>C58-B58</f>
        <v>0</v>
      </c>
      <c r="E58" s="25" t="str">
        <f>IF(B58="","",IF(B58=0,"",(C58/B58)-1))</f>
        <v/>
      </c>
      <c r="F58" s="127" t="b">
        <f>IF(B58="",IF(Aloitus_Start!$D$1="Suomi","Tieto puuttuu: "&amp;B$3,IF(Aloitus_Start!$D$1="Svenska","Information saknas: "&amp;B$3)),"")</f>
        <v>0</v>
      </c>
      <c r="G58" s="127" t="b">
        <f>IF(C58="",IF(Aloitus_Start!$D$1="Suomi","Tieto puuttuu: "&amp;C$3,IF(Aloitus_Start!$D$1="Svenska","Information saknas: "&amp;C$3)),"")</f>
        <v>0</v>
      </c>
      <c r="I58" s="35"/>
      <c r="J58" s="35"/>
      <c r="K58" s="89"/>
      <c r="L58" s="90"/>
    </row>
    <row r="59" spans="1:12" x14ac:dyDescent="0.15">
      <c r="A59" s="9"/>
      <c r="B59" s="69"/>
      <c r="C59" s="70"/>
      <c r="D59" s="27">
        <f>C59-B59</f>
        <v>0</v>
      </c>
      <c r="E59" s="23" t="str">
        <f>IF(B59="","",IF(B59=0,"",(C59/B59)-1))</f>
        <v/>
      </c>
      <c r="F59" s="130" t="b">
        <f>IF(B59="",IF(Aloitus_Start!$D$1="Suomi","Tieto puuttuu: "&amp;B$3,IF(Aloitus_Start!$D$1="Svenska","Information saknas: "&amp;B$3)),"")</f>
        <v>0</v>
      </c>
      <c r="G59" s="130" t="b">
        <f>IF(C59="",IF(Aloitus_Start!$D$1="Suomi","Tieto puuttuu: "&amp;C$3,IF(Aloitus_Start!$D$1="Svenska","Information saknas: "&amp;C$3)),"")</f>
        <v>0</v>
      </c>
      <c r="H59" s="13" t="str">
        <f>IF(Aloitus_Start!$D$1="Suomi","Kulut ja rahoitus",IF(Aloitus_Start!$D$1="Svenska","Kostnader och finansiering","Valitse kieli - Välj spåket"))</f>
        <v>Valitse kieli - Välj spåket</v>
      </c>
      <c r="I59" s="35">
        <f>B$3</f>
        <v>0</v>
      </c>
      <c r="J59" s="35">
        <f>C$3</f>
        <v>0</v>
      </c>
      <c r="K59" s="52" t="str">
        <f>IF(Aloitus_Start!$D$1="Suomi","Muutos",IF(Aloitus_Start!$D$1="Svenska","Förändring","Valitse kieli - Välj spåket"))</f>
        <v>Valitse kieli - Välj spåket</v>
      </c>
      <c r="L59" s="52" t="str">
        <f>IF(Aloitus_Start!$D$1="Suomi","Muutos%",IF(Aloitus_Start!$D$1="Svenska","Förändr%","Valitse kieli - Välj spåket"))</f>
        <v>Valitse kieli - Välj spåket</v>
      </c>
    </row>
    <row r="60" spans="1:12" x14ac:dyDescent="0.15">
      <c r="A60" s="7"/>
      <c r="B60" s="63"/>
      <c r="C60" s="64"/>
      <c r="D60" s="27">
        <f>C60-B60</f>
        <v>0</v>
      </c>
      <c r="E60" s="23" t="str">
        <f>IF(B60="","",IF(B60=0,"",(C60/B60)-1))</f>
        <v/>
      </c>
      <c r="F60" s="98" t="b">
        <f>IF(B60="",IF(Aloitus_Start!$D$1="Suomi","Tieto puuttuu: "&amp;B$3,IF(Aloitus_Start!$D$1="Svenska","Information saknas: "&amp;B$3)),"")</f>
        <v>0</v>
      </c>
      <c r="G60" s="98" t="b">
        <f>IF(C60="",IF(Aloitus_Start!$D$1="Suomi","Tieto puuttuu: "&amp;C$3,IF(Aloitus_Start!$D$1="Svenska","Information saknas: "&amp;C$3)),"")</f>
        <v>0</v>
      </c>
      <c r="H60" s="16" t="str">
        <f>IF(Aloitus_Start!$D$1="Suomi",MID(A487,7,13),IF(Aloitus_Start!$D$1="Svenska",MID(A487,7,19),"Valitse kieli - Välj spåket"))</f>
        <v>Valitse kieli - Välj spåket</v>
      </c>
      <c r="I60" s="35">
        <f>B487</f>
        <v>0</v>
      </c>
      <c r="J60" s="35">
        <f>C487</f>
        <v>0</v>
      </c>
      <c r="K60" s="89">
        <f>J60-I60</f>
        <v>0</v>
      </c>
      <c r="L60" s="90" t="str">
        <f>IF(I60="","",IF(I60=0,"",(J60/I60)-1))</f>
        <v/>
      </c>
    </row>
    <row r="61" spans="1:12" x14ac:dyDescent="0.15">
      <c r="A61" s="4"/>
      <c r="B61" s="61"/>
      <c r="C61" s="62"/>
      <c r="D61" s="129" t="str">
        <f>IF(Aloitus_Start!$D$1="Suomi","Muutos",IF(Aloitus_Start!$D$1="Svenska","Förändring","Valitse kieli - Välj spåket"))</f>
        <v>Valitse kieli - Välj spåket</v>
      </c>
      <c r="E61" s="129" t="str">
        <f>IF(Aloitus_Start!$D$1="Suomi","Muutos%",IF(Aloitus_Start!$D$1="Svenska","Förändr%","Valitse kieli - Välj spåket"))</f>
        <v>Valitse kieli - Välj spåket</v>
      </c>
      <c r="F61" s="125"/>
      <c r="G61" s="125"/>
      <c r="H61" s="16" t="str">
        <f>IF(Aloitus_Start!$D$1="Suomi",MID(A535,7,22),IF(Aloitus_Start!$D$1="Svenska",MID(A535,20,12),"Valitse kieli - Välj spåket"))</f>
        <v>Valitse kieli - Välj spåket</v>
      </c>
      <c r="I61" s="35">
        <f>B535</f>
        <v>0</v>
      </c>
      <c r="J61" s="35">
        <f>C535</f>
        <v>0</v>
      </c>
      <c r="K61" s="89">
        <f>J61-I61</f>
        <v>0</v>
      </c>
      <c r="L61" s="90" t="str">
        <f>IF(I61="","",IF(I61=0,"",(J61/I61)-1))</f>
        <v/>
      </c>
    </row>
    <row r="62" spans="1:12" x14ac:dyDescent="0.15">
      <c r="A62" s="5"/>
      <c r="B62" s="57"/>
      <c r="C62" s="58"/>
      <c r="D62" s="22"/>
      <c r="E62" s="34"/>
      <c r="F62" s="126"/>
      <c r="G62" s="126"/>
      <c r="H62" s="16" t="str">
        <f>IF(Aloitus_Start!$D$1="Suomi","Erotus",IF(Aloitus_Start!$D$1="Svenska","Skillnad","Valitse kieli - Välj spåket"))</f>
        <v>Valitse kieli - Välj spåket</v>
      </c>
      <c r="I62" s="35">
        <f>I61-I60</f>
        <v>0</v>
      </c>
      <c r="J62" s="35">
        <f>J61-J60</f>
        <v>0</v>
      </c>
      <c r="K62" s="89">
        <f>J62-I62</f>
        <v>0</v>
      </c>
      <c r="L62" s="90" t="str">
        <f>IF(I62="","",IF(I62=0,"",(J62/I62)-1))</f>
        <v/>
      </c>
    </row>
    <row r="63" spans="1:12" x14ac:dyDescent="0.15">
      <c r="A63" s="7"/>
      <c r="B63" s="63"/>
      <c r="C63" s="64"/>
      <c r="D63" s="27">
        <f>C63-B63</f>
        <v>0</v>
      </c>
      <c r="E63" s="23" t="str">
        <f>IF(B63="","",IF(B63=0,"",(C63/B63)-1))</f>
        <v/>
      </c>
      <c r="F63" s="98" t="b">
        <f>IF(B63="",IF(Aloitus_Start!$D$1="Suomi","Tieto puuttuu: "&amp;B$3,IF(Aloitus_Start!$D$1="Svenska","Information saknas: "&amp;B$3)),"")</f>
        <v>0</v>
      </c>
      <c r="G63" s="98" t="b">
        <f>IF(C63="",IF(Aloitus_Start!$D$1="Suomi","Tieto puuttuu: "&amp;C$3,IF(Aloitus_Start!$D$1="Svenska","Information saknas: "&amp;C$3)),"")</f>
        <v>0</v>
      </c>
      <c r="I63" s="35"/>
      <c r="J63" s="35"/>
      <c r="K63" s="52"/>
      <c r="L63" s="90"/>
    </row>
    <row r="64" spans="1:12" x14ac:dyDescent="0.15">
      <c r="A64" s="5"/>
      <c r="B64" s="57"/>
      <c r="C64" s="58"/>
      <c r="D64" s="22"/>
      <c r="E64" s="34"/>
      <c r="F64" s="126"/>
      <c r="G64" s="126"/>
      <c r="H64" s="13" t="str">
        <f>IF(Aloitus_Start!$D$1="Suomi","OKM:n keskitetty rahoitus e-aineistoihin",IF(Aloitus_Start!$D$1="Svenska","Elektroniskt material med centraliserad finansiering från UKM","Valitse kieli - Välj spåket"))</f>
        <v>Valitse kieli - Välj spåket</v>
      </c>
      <c r="I64" s="35">
        <f>B$3</f>
        <v>0</v>
      </c>
      <c r="J64" s="35">
        <f>C$3</f>
        <v>0</v>
      </c>
      <c r="K64" s="52" t="str">
        <f>IF(Aloitus_Start!$D$1="Suomi","Muutos",IF(Aloitus_Start!$D$1="Svenska","Förändring","Valitse kieli - Välj spåket"))</f>
        <v>Valitse kieli - Välj spåket</v>
      </c>
      <c r="L64" s="52" t="str">
        <f>IF(Aloitus_Start!$D$1="Suomi","Muutos%",IF(Aloitus_Start!$D$1="Svenska","Förändr%","Valitse kieli - Välj spåket"))</f>
        <v>Valitse kieli - Välj spåket</v>
      </c>
    </row>
    <row r="65" spans="1:12" x14ac:dyDescent="0.15">
      <c r="A65" s="6"/>
      <c r="B65" s="59"/>
      <c r="C65" s="60"/>
      <c r="D65" s="131" t="str">
        <f>IF(Aloitus_Start!$D$1="Suomi","Muutos",IF(Aloitus_Start!$D$1="Svenska","Förändring","Valitse kieli - Välj spåket"))</f>
        <v>Valitse kieli - Välj spåket</v>
      </c>
      <c r="E65" s="131" t="str">
        <f>IF(Aloitus_Start!$D$1="Suomi","Muutos%",IF(Aloitus_Start!$D$1="Svenska","Förändr%","Valitse kieli - Välj spåket"))</f>
        <v>Valitse kieli - Välj spåket</v>
      </c>
      <c r="F65" s="127"/>
      <c r="G65" s="127"/>
      <c r="H65" s="16" t="str">
        <f>IF(Aloitus_Start!$D$1="Suomi",MID(A550,1,14),IF(Aloitus_Start!$D$1="Svenska",MID(A550,1,9),"Valitse kieli - Välj spåket"))</f>
        <v>Valitse kieli - Välj spåket</v>
      </c>
      <c r="I65" s="35">
        <f>B550</f>
        <v>0</v>
      </c>
      <c r="J65" s="35">
        <f>C550</f>
        <v>0</v>
      </c>
      <c r="K65" s="89">
        <f>J65-I65</f>
        <v>0</v>
      </c>
      <c r="L65" s="90" t="str">
        <f>IF(I65="","",IF(I65=0,"",(J65/I65)-1))</f>
        <v/>
      </c>
    </row>
    <row r="66" spans="1:12" x14ac:dyDescent="0.15">
      <c r="A66" s="7"/>
      <c r="B66" s="63"/>
      <c r="C66" s="64"/>
      <c r="D66" s="27">
        <f>C66-B66</f>
        <v>0</v>
      </c>
      <c r="E66" s="23" t="str">
        <f>IF(B66="","",IF(B66=0,"",(C66/B66)-1))</f>
        <v/>
      </c>
      <c r="F66" s="98" t="b">
        <f>IF(B66="",IF(Aloitus_Start!$D$1="Suomi","Tieto puuttuu: "&amp;B$3,IF(Aloitus_Start!$D$1="Svenska","Information saknas: "&amp;B$3)),"")</f>
        <v>0</v>
      </c>
      <c r="G66" s="98" t="b">
        <f>IF(C66="",IF(Aloitus_Start!$D$1="Suomi","Tieto puuttuu: "&amp;C$3,IF(Aloitus_Start!$D$1="Svenska","Information saknas: "&amp;C$3)),"")</f>
        <v>0</v>
      </c>
      <c r="H66" s="16" t="str">
        <f>IF(Aloitus_Start!$D$1="Suomi",MID(A552,1,19),IF(Aloitus_Start!$D$1="Svenska",MID(A552,14,6),"Valitse kieli - Välj spåket"))</f>
        <v>Valitse kieli - Välj spåket</v>
      </c>
      <c r="I66" s="35">
        <f>B552</f>
        <v>0</v>
      </c>
      <c r="J66" s="35">
        <f>C552</f>
        <v>0</v>
      </c>
      <c r="K66" s="89">
        <f>J65-I65</f>
        <v>0</v>
      </c>
      <c r="L66" s="90" t="str">
        <f>IF(I65="","",IF(I65=0,"",(J65/I65)-1))</f>
        <v/>
      </c>
    </row>
    <row r="67" spans="1:12" x14ac:dyDescent="0.15">
      <c r="A67" s="7"/>
      <c r="B67" s="63"/>
      <c r="C67" s="64"/>
      <c r="D67" s="27">
        <f>C67-B67</f>
        <v>0</v>
      </c>
      <c r="E67" s="23" t="str">
        <f>IF(B67="","",IF(B67=0,"",(C67/B67)-1))</f>
        <v/>
      </c>
      <c r="F67" s="98" t="b">
        <f>IF(B67="",IF(Aloitus_Start!$D$1="Suomi","Tieto puuttuu: "&amp;B$3,IF(Aloitus_Start!$D$1="Svenska","Information saknas: "&amp;B$3)),"")</f>
        <v>0</v>
      </c>
      <c r="G67" s="98" t="b">
        <f>IF(C67="",IF(Aloitus_Start!$D$1="Suomi","Tieto puuttuu: "&amp;C$3,IF(Aloitus_Start!$D$1="Svenska","Information saknas: "&amp;C$3)),"")</f>
        <v>0</v>
      </c>
      <c r="H67" s="16" t="str">
        <f>IF(Aloitus_Start!$D$1="Suomi","Muu e-aineisto",IF(Aloitus_Start!$D$1="Svenska","Övrigt e-material","Valitse kieli - Välj spåket"))</f>
        <v>Valitse kieli - Välj spåket</v>
      </c>
      <c r="I67" s="35">
        <f>B553+B551</f>
        <v>0</v>
      </c>
      <c r="J67" s="35">
        <f>C553+C551</f>
        <v>0</v>
      </c>
      <c r="K67" s="89">
        <f>J66-I66</f>
        <v>0</v>
      </c>
      <c r="L67" s="90" t="str">
        <f>IF(I66="","",IF(I66=0,"",(J66/I66)-1))</f>
        <v/>
      </c>
    </row>
    <row r="68" spans="1:12" x14ac:dyDescent="0.15">
      <c r="A68" s="7"/>
      <c r="B68" s="63"/>
      <c r="C68" s="64"/>
      <c r="D68" s="27">
        <f>C68-B68</f>
        <v>0</v>
      </c>
      <c r="E68" s="23" t="str">
        <f>IF(B68="","",IF(B68=0,"",(C68/B68)-1))</f>
        <v/>
      </c>
      <c r="F68" s="98" t="b">
        <f>IF(B68="",IF(Aloitus_Start!$D$1="Suomi","Tieto puuttuu: "&amp;B$3,IF(Aloitus_Start!$D$1="Svenska","Information saknas: "&amp;B$3)),"")</f>
        <v>0</v>
      </c>
      <c r="G68" s="98" t="b">
        <f>IF(C68="",IF(Aloitus_Start!$D$1="Suomi","Tieto puuttuu: "&amp;C$3,IF(Aloitus_Start!$D$1="Svenska","Information saknas: "&amp;C$3)),"")</f>
        <v>0</v>
      </c>
      <c r="H68" s="16" t="str">
        <f>IF(Aloitus_Start!$D$1="Suomi","Yhteensä",IF(Aloitus_Start!$D$1="Svenska","Sammanlagt","Valitse kieli - Välj spåket"))</f>
        <v>Valitse kieli - Välj spåket</v>
      </c>
      <c r="I68" s="35">
        <f>SUM(I65:I67)</f>
        <v>0</v>
      </c>
      <c r="J68" s="35">
        <f>SUM(J65:J67)</f>
        <v>0</v>
      </c>
      <c r="K68" s="89">
        <f>J68-I68</f>
        <v>0</v>
      </c>
      <c r="L68" s="90" t="str">
        <f>IF(I68="","",IF(I68=0,"",(J68/I68)-1))</f>
        <v/>
      </c>
    </row>
    <row r="69" spans="1:12" x14ac:dyDescent="0.15">
      <c r="A69" s="7"/>
      <c r="B69" s="63"/>
      <c r="C69" s="64"/>
      <c r="D69" s="27">
        <f>C69-B69</f>
        <v>0</v>
      </c>
      <c r="E69" s="23" t="str">
        <f>IF(B69="","",IF(B69=0,"",(C69/B69)-1))</f>
        <v/>
      </c>
      <c r="F69" s="98" t="b">
        <f>IF(B69="",IF(Aloitus_Start!$D$1="Suomi","Tieto puuttuu: "&amp;B$3,IF(Aloitus_Start!$D$1="Svenska","Information saknas: "&amp;B$3)),"")</f>
        <v>0</v>
      </c>
      <c r="G69" s="98" t="b">
        <f>IF(C69="",IF(Aloitus_Start!$D$1="Suomi","Tieto puuttuu: "&amp;C$3,IF(Aloitus_Start!$D$1="Svenska","Information saknas: "&amp;C$3)),"")</f>
        <v>0</v>
      </c>
    </row>
    <row r="70" spans="1:12" x14ac:dyDescent="0.15">
      <c r="A70" s="9"/>
      <c r="B70" s="69"/>
      <c r="C70" s="70"/>
      <c r="D70" s="27">
        <f>C70-B70</f>
        <v>0</v>
      </c>
      <c r="E70" s="23" t="str">
        <f>IF(B70="","",IF(B70=0,"",(C70/B70)-1))</f>
        <v/>
      </c>
      <c r="F70" s="130" t="b">
        <f>IF(B70="",IF(Aloitus_Start!$D$1="Suomi","Tieto puuttuu: "&amp;B$3,IF(Aloitus_Start!$D$1="Svenska","Information saknas: "&amp;B$3)),"")</f>
        <v>0</v>
      </c>
      <c r="G70" s="130" t="b">
        <f>IF(C70="",IF(Aloitus_Start!$D$1="Suomi","Tieto puuttuu: "&amp;C$3,IF(Aloitus_Start!$D$1="Svenska","Information saknas: "&amp;C$3)),"")</f>
        <v>0</v>
      </c>
      <c r="H70" s="13" t="str">
        <f>IF(Aloitus_Start!$D$1="Suomi",MID(A555,3,12),IF(Aloitus_Start!$D$1="Svenska",MID(A555,3,8),"Valitse kieli - Välj spåket"))</f>
        <v>Valitse kieli - Välj spåket</v>
      </c>
      <c r="I70" s="35">
        <f>B$3</f>
        <v>0</v>
      </c>
      <c r="J70" s="35">
        <f>C$3</f>
        <v>0</v>
      </c>
      <c r="K70" s="52" t="str">
        <f>IF(Aloitus_Start!$D$1="Suomi","Muutos",IF(Aloitus_Start!$D$1="Svenska","Förändring","Valitse kieli - Välj spåket"))</f>
        <v>Valitse kieli - Välj spåket</v>
      </c>
      <c r="L70" s="52" t="str">
        <f>IF(Aloitus_Start!$D$1="Suomi","Muutos%",IF(Aloitus_Start!$D$1="Svenska","Förändr%","Valitse kieli - Välj spåket"))</f>
        <v>Valitse kieli - Välj spåket</v>
      </c>
    </row>
    <row r="71" spans="1:12" x14ac:dyDescent="0.15">
      <c r="A71" s="6"/>
      <c r="B71" s="59"/>
      <c r="C71" s="60"/>
      <c r="D71" s="131" t="str">
        <f>IF(Aloitus_Start!$D$1="Suomi","Muutos",IF(Aloitus_Start!$D$1="Svenska","Förändring","Valitse kieli - Välj spåket"))</f>
        <v>Valitse kieli - Välj spåket</v>
      </c>
      <c r="E71" s="131" t="str">
        <f>IF(Aloitus_Start!$D$1="Suomi","Muutos%",IF(Aloitus_Start!$D$1="Svenska","Förändr%","Valitse kieli - Välj spåket"))</f>
        <v>Valitse kieli - Välj spåket</v>
      </c>
      <c r="F71" s="127"/>
      <c r="G71" s="127"/>
      <c r="H71" s="16" t="str">
        <f>IF(Aloitus_Start!$D$1="Suomi",MID(Asetukset!B5,7,12)&amp;MID(A557,19,20),IF(Aloitus_Start!$D$1="Svenska",MID(Asetukset!B5,7,12)&amp;MID(A557,19,34),"Valitse kieli - Välj spåket"))</f>
        <v>Valitse kieli - Välj spåket</v>
      </c>
      <c r="I71" s="38">
        <f>B557</f>
        <v>0</v>
      </c>
      <c r="J71" s="38">
        <f>C557</f>
        <v>0</v>
      </c>
      <c r="K71" s="93">
        <f>J71-I71</f>
        <v>0</v>
      </c>
      <c r="L71" s="90" t="str">
        <f>IF(I71="","",IF(I71=0,"",(J71/I71)-1))</f>
        <v/>
      </c>
    </row>
    <row r="72" spans="1:12" x14ac:dyDescent="0.15">
      <c r="A72" s="7"/>
      <c r="B72" s="63"/>
      <c r="C72" s="64"/>
      <c r="D72" s="27">
        <f t="shared" ref="D72:D79" si="16">C72-B72</f>
        <v>0</v>
      </c>
      <c r="E72" s="23" t="str">
        <f t="shared" ref="E72:E79" si="17">IF(B72="","",IF(B72=0,"",(C72/B72)-1))</f>
        <v/>
      </c>
      <c r="F72" s="98" t="b">
        <f>IF(B72="",IF(Aloitus_Start!$D$1="Suomi","Tieto puuttuu: "&amp;B$3,IF(Aloitus_Start!$D$1="Svenska","Information saknas: "&amp;B$3)),"")</f>
        <v>0</v>
      </c>
      <c r="G72" s="98" t="b">
        <f>IF(C72="",IF(Aloitus_Start!$D$1="Suomi","Tieto puuttuu: "&amp;C$3,IF(Aloitus_Start!$D$1="Svenska","Information saknas: "&amp;C$3)),"")</f>
        <v>0</v>
      </c>
      <c r="I72" s="35"/>
      <c r="J72" s="35"/>
      <c r="K72" s="89"/>
      <c r="L72" s="90"/>
    </row>
    <row r="73" spans="1:12" x14ac:dyDescent="0.15">
      <c r="A73" s="7"/>
      <c r="B73" s="63"/>
      <c r="C73" s="64"/>
      <c r="D73" s="27">
        <f t="shared" si="16"/>
        <v>0</v>
      </c>
      <c r="E73" s="23" t="str">
        <f t="shared" si="17"/>
        <v/>
      </c>
      <c r="F73" s="98" t="b">
        <f>IF(B73="",IF(Aloitus_Start!$D$1="Suomi","Tieto puuttuu: "&amp;B$3,IF(Aloitus_Start!$D$1="Svenska","Information saknas: "&amp;B$3)),"")</f>
        <v>0</v>
      </c>
      <c r="G73" s="98" t="b">
        <f>IF(C73="",IF(Aloitus_Start!$D$1="Suomi","Tieto puuttuu: "&amp;C$3,IF(Aloitus_Start!$D$1="Svenska","Information saknas: "&amp;C$3)),"")</f>
        <v>0</v>
      </c>
      <c r="H73" s="13" t="str">
        <f>IF(Aloitus_Start!$D$1="Suomi","Henkilötyövuodet rahoituslähteen mukaan",IF(Aloitus_Start!$D$1="Svenska","Årsverken enligt finansieringskällor","Valitse kieli - Välj spåket"))</f>
        <v>Valitse kieli - Välj spåket</v>
      </c>
      <c r="I73" s="35">
        <f>B$3</f>
        <v>0</v>
      </c>
      <c r="J73" s="35">
        <f>C$3</f>
        <v>0</v>
      </c>
      <c r="K73" s="52" t="str">
        <f>IF(Aloitus_Start!$D$1="Suomi","Muutos",IF(Aloitus_Start!$D$1="Svenska","Förändring","Valitse kieli - Välj spåket"))</f>
        <v>Valitse kieli - Välj spåket</v>
      </c>
      <c r="L73" s="52" t="str">
        <f>IF(Aloitus_Start!$D$1="Suomi","Muutos%",IF(Aloitus_Start!$D$1="Svenska","Förändr%","Valitse kieli - Välj spåket"))</f>
        <v>Valitse kieli - Välj spåket</v>
      </c>
    </row>
    <row r="74" spans="1:12" x14ac:dyDescent="0.15">
      <c r="A74" s="7"/>
      <c r="B74" s="63"/>
      <c r="C74" s="64"/>
      <c r="D74" s="27">
        <f t="shared" si="16"/>
        <v>0</v>
      </c>
      <c r="E74" s="23" t="str">
        <f t="shared" si="17"/>
        <v/>
      </c>
      <c r="F74" s="98" t="b">
        <f>IF(B74="",IF(Aloitus_Start!$D$1="Suomi","Tieto puuttuu: "&amp;B$3,IF(Aloitus_Start!$D$1="Svenska","Information saknas: "&amp;B$3)),"")</f>
        <v>0</v>
      </c>
      <c r="G74" s="98" t="b">
        <f>IF(C74="",IF(Aloitus_Start!$D$1="Suomi","Tieto puuttuu: "&amp;C$3,IF(Aloitus_Start!$D$1="Svenska","Information saknas: "&amp;C$3)),"")</f>
        <v>0</v>
      </c>
      <c r="H74" s="16" t="str">
        <f>IF(Aloitus_Start!$D$1="Suomi",MID(A559,1,13)&amp;". (htv)",IF(Aloitus_Start!$D$1="Svenska",MID(A559,14,19),"Valitse kieli - Välj spåket"))</f>
        <v>Valitse kieli - Välj spåket</v>
      </c>
      <c r="I74" s="14">
        <f t="shared" ref="I74:J76" si="18">B559</f>
        <v>0</v>
      </c>
      <c r="J74" s="14">
        <f t="shared" si="18"/>
        <v>0</v>
      </c>
      <c r="K74" s="89">
        <f>J74-I74</f>
        <v>0</v>
      </c>
      <c r="L74" s="90" t="str">
        <f>IF(I74="","",IF(I74=0,"",(J74/I74)-1))</f>
        <v/>
      </c>
    </row>
    <row r="75" spans="1:12" x14ac:dyDescent="0.15">
      <c r="A75" s="7"/>
      <c r="B75" s="63"/>
      <c r="C75" s="64"/>
      <c r="D75" s="27">
        <f t="shared" si="16"/>
        <v>0</v>
      </c>
      <c r="E75" s="23" t="str">
        <f t="shared" si="17"/>
        <v/>
      </c>
      <c r="F75" s="98" t="b">
        <f>IF(B75="",IF(Aloitus_Start!$D$1="Suomi","Tieto puuttuu: "&amp;B$3,IF(Aloitus_Start!$D$1="Svenska","Information saknas: "&amp;B$3)),"")</f>
        <v>0</v>
      </c>
      <c r="G75" s="98" t="b">
        <f>IF(C75="",IF(Aloitus_Start!$D$1="Suomi","Tieto puuttuu: "&amp;C$3,IF(Aloitus_Start!$D$1="Svenska","Information saknas: "&amp;C$3)),"")</f>
        <v>0</v>
      </c>
      <c r="H75" s="16" t="str">
        <f>IF(Aloitus_Start!$D$1="Suomi",MID(A560,1,7)&amp;". "&amp;MID(A560,13,4)&amp;". (htv)",IF(Aloitus_Start!$D$1="Svenska",MID(A560,15,23),"Valitse kieli - Välj spåket"))</f>
        <v>Valitse kieli - Välj spåket</v>
      </c>
      <c r="I75" s="14">
        <f t="shared" si="18"/>
        <v>0</v>
      </c>
      <c r="J75" s="14">
        <f t="shared" si="18"/>
        <v>0</v>
      </c>
      <c r="K75" s="89">
        <f>J75-I75</f>
        <v>0</v>
      </c>
      <c r="L75" s="90" t="str">
        <f>IF(I75="","",IF(I75=0,"",(J75/I75)-1))</f>
        <v/>
      </c>
    </row>
    <row r="76" spans="1:12" x14ac:dyDescent="0.15">
      <c r="A76" s="7"/>
      <c r="B76" s="63"/>
      <c r="C76" s="64"/>
      <c r="D76" s="27">
        <f t="shared" si="16"/>
        <v>0</v>
      </c>
      <c r="E76" s="23" t="str">
        <f t="shared" si="17"/>
        <v/>
      </c>
      <c r="F76" s="98" t="b">
        <f>IF(B76="",IF(Aloitus_Start!$D$1="Suomi","Tieto puuttuu: "&amp;B$3,IF(Aloitus_Start!$D$1="Svenska","Information saknas: "&amp;B$3)),"")</f>
        <v>0</v>
      </c>
      <c r="G76" s="98" t="b">
        <f>IF(C76="",IF(Aloitus_Start!$D$1="Suomi","Tieto puuttuu: "&amp;C$3,IF(Aloitus_Start!$D$1="Svenska","Information saknas: "&amp;C$3)),"")</f>
        <v>0</v>
      </c>
      <c r="H76" s="16" t="str">
        <f>IF(Aloitus_Start!$D$1="Suomi",MID(A561,1,15)&amp;". "&amp;MID(A561,26,3)&amp;". (htv)",IF(Aloitus_Start!$D$1="Svenska",MID(A561,14,18),"Valitse kieli - Välj spåket"))</f>
        <v>Valitse kieli - Välj spåket</v>
      </c>
      <c r="I76" s="14">
        <f t="shared" si="18"/>
        <v>0</v>
      </c>
      <c r="J76" s="14">
        <f t="shared" si="18"/>
        <v>0</v>
      </c>
      <c r="K76" s="89">
        <f>J76-I76</f>
        <v>0</v>
      </c>
      <c r="L76" s="90" t="str">
        <f>IF(I76="","",IF(I76=0,"",(J76/I76)-1))</f>
        <v/>
      </c>
    </row>
    <row r="77" spans="1:12" x14ac:dyDescent="0.15">
      <c r="A77" s="9"/>
      <c r="B77" s="69"/>
      <c r="C77" s="70"/>
      <c r="D77" s="27">
        <f t="shared" si="16"/>
        <v>0</v>
      </c>
      <c r="E77" s="23" t="str">
        <f t="shared" si="17"/>
        <v/>
      </c>
      <c r="F77" s="130" t="b">
        <f>IF(B77="",IF(Aloitus_Start!$D$1="Suomi","Tieto puuttuu: "&amp;B$3,IF(Aloitus_Start!$D$1="Svenska","Information saknas: "&amp;B$3)),"")</f>
        <v>0</v>
      </c>
      <c r="G77" s="130" t="b">
        <f>IF(C77="",IF(Aloitus_Start!$D$1="Suomi","Tieto puuttuu: "&amp;C$3,IF(Aloitus_Start!$D$1="Svenska","Information saknas: "&amp;C$3)),"")</f>
        <v>0</v>
      </c>
      <c r="H77" s="16" t="str">
        <f>IF(Aloitus_Start!$D$1="Suomi","Yhteensä",IF(Aloitus_Start!$D$1="Svenska","Sammanlagt","Valitse kieli - Välj spåket"))</f>
        <v>Valitse kieli - Välj spåket</v>
      </c>
      <c r="I77" s="35">
        <f>SUM(I74:I76)</f>
        <v>0</v>
      </c>
      <c r="J77" s="35">
        <f>SUM(J74:J76)</f>
        <v>0</v>
      </c>
      <c r="K77" s="89">
        <f>J77-I77</f>
        <v>0</v>
      </c>
      <c r="L77" s="90" t="str">
        <f>IF(I77="","",IF(I77=0,"",(J77/I77)-1))</f>
        <v/>
      </c>
    </row>
    <row r="78" spans="1:12" x14ac:dyDescent="0.15">
      <c r="A78" s="9"/>
      <c r="B78" s="69"/>
      <c r="C78" s="70"/>
      <c r="D78" s="27">
        <f t="shared" si="16"/>
        <v>0</v>
      </c>
      <c r="E78" s="23" t="str">
        <f t="shared" si="17"/>
        <v/>
      </c>
      <c r="F78" s="130" t="b">
        <f>IF(B78="",IF(Aloitus_Start!$D$1="Suomi","Tieto puuttuu: "&amp;B$3,IF(Aloitus_Start!$D$1="Svenska","Information saknas: "&amp;B$3)),"")</f>
        <v>0</v>
      </c>
      <c r="G78" s="130" t="b">
        <f>IF(C78="",IF(Aloitus_Start!$D$1="Suomi","Tieto puuttuu: "&amp;C$3,IF(Aloitus_Start!$D$1="Svenska","Information saknas: "&amp;C$3)),"")</f>
        <v>0</v>
      </c>
      <c r="I78" s="35"/>
      <c r="J78" s="35"/>
      <c r="K78" s="91"/>
      <c r="L78" s="91"/>
    </row>
    <row r="79" spans="1:12" x14ac:dyDescent="0.15">
      <c r="A79" s="9"/>
      <c r="B79" s="69"/>
      <c r="C79" s="70"/>
      <c r="D79" s="27">
        <f t="shared" si="16"/>
        <v>0</v>
      </c>
      <c r="E79" s="23" t="str">
        <f t="shared" si="17"/>
        <v/>
      </c>
      <c r="F79" s="130" t="b">
        <f>IF(B79="",IF(Aloitus_Start!$D$1="Suomi","Tieto puuttuu: "&amp;B$3,IF(Aloitus_Start!$D$1="Svenska","Information saknas: "&amp;B$3)),"")</f>
        <v>0</v>
      </c>
      <c r="G79" s="130" t="b">
        <f>IF(C79="",IF(Aloitus_Start!$D$1="Suomi","Tieto puuttuu: "&amp;C$3,IF(Aloitus_Start!$D$1="Svenska","Information saknas: "&amp;C$3)),"")</f>
        <v>0</v>
      </c>
      <c r="H79" s="13" t="str">
        <f>IF(Aloitus_Start!$D$1="Suomi","Henkilötyövuodet koulutuksen mukaan",IF(Aloitus_Start!$D$1="Svenska","Årsverken enligt utbildningen","Valitse kieli - Välj spåket"))</f>
        <v>Valitse kieli - Välj spåket</v>
      </c>
      <c r="I79" s="35">
        <f>B$3</f>
        <v>0</v>
      </c>
      <c r="J79" s="35">
        <f>C$3</f>
        <v>0</v>
      </c>
      <c r="K79" s="52" t="str">
        <f>IF(Aloitus_Start!$D$1="Suomi","Muutos",IF(Aloitus_Start!$D$1="Svenska","Förändring","Valitse kieli - Välj spåket"))</f>
        <v>Valitse kieli - Välj spåket</v>
      </c>
      <c r="L79" s="52" t="str">
        <f>IF(Aloitus_Start!$D$1="Suomi","Muutos%",IF(Aloitus_Start!$D$1="Svenska","Förändr%","Valitse kieli - Välj spåket"))</f>
        <v>Valitse kieli - Välj spåket</v>
      </c>
    </row>
    <row r="80" spans="1:12" x14ac:dyDescent="0.15">
      <c r="A80" s="4"/>
      <c r="B80" s="61"/>
      <c r="C80" s="62"/>
      <c r="D80" s="129" t="str">
        <f>IF(Aloitus_Start!$D$1="Suomi","Muutos",IF(Aloitus_Start!$D$1="Svenska","Förändring","Valitse kieli - Välj spåket"))</f>
        <v>Valitse kieli - Välj spåket</v>
      </c>
      <c r="E80" s="129" t="str">
        <f>IF(Aloitus_Start!$D$1="Suomi","Muutos%",IF(Aloitus_Start!$D$1="Svenska","Förändr%","Valitse kieli - Välj spåket"))</f>
        <v>Valitse kieli - Välj spåket</v>
      </c>
      <c r="F80" s="125"/>
      <c r="G80" s="125"/>
      <c r="H80" s="16" t="str">
        <f>IF(Aloitus_Start!$D$1="Suomi","Ammatill (ei ylempi korkeak)",IF(Aloitus_Start!$D$1="Svenska","Yrkesmässig utb (ej högre högskoleexamen)","Valitse kieli - Välj spåket"))</f>
        <v>Valitse kieli - Välj spåket</v>
      </c>
      <c r="I80" s="14">
        <f>B563-B564</f>
        <v>0</v>
      </c>
      <c r="J80" s="14">
        <f>C563-C564</f>
        <v>0</v>
      </c>
      <c r="K80" s="89">
        <f>J80-I80</f>
        <v>0</v>
      </c>
      <c r="L80" s="90" t="str">
        <f>IF(I80="","",IF(I80=0,"",(J80/I80)-1))</f>
        <v/>
      </c>
    </row>
    <row r="81" spans="1:12" x14ac:dyDescent="0.15">
      <c r="A81" s="5"/>
      <c r="B81" s="57"/>
      <c r="C81" s="58"/>
      <c r="D81" s="22"/>
      <c r="E81" s="34"/>
      <c r="F81" s="126"/>
      <c r="G81" s="126"/>
      <c r="H81" s="16" t="str">
        <f>IF(Aloitus_Start!$D$1="Suomi","Ylempi korkeakoulututk",IF(Aloitus_Start!$D$1="Svenska","Högre högskoleexamen","Valitse kieli - Välj spåket"))</f>
        <v>Valitse kieli - Välj spåket</v>
      </c>
      <c r="I81" s="14">
        <f t="shared" ref="I81:J83" si="19">B564</f>
        <v>0</v>
      </c>
      <c r="J81" s="14">
        <f t="shared" si="19"/>
        <v>0</v>
      </c>
      <c r="K81" s="89">
        <f>J81-I81</f>
        <v>0</v>
      </c>
      <c r="L81" s="90" t="str">
        <f>IF(I81="","",IF(I81=0,"",(J81/I81)-1))</f>
        <v/>
      </c>
    </row>
    <row r="82" spans="1:12" x14ac:dyDescent="0.15">
      <c r="A82" s="7"/>
      <c r="B82" s="63"/>
      <c r="C82" s="64"/>
      <c r="D82" s="27">
        <f>C82-B82</f>
        <v>0</v>
      </c>
      <c r="E82" s="23" t="str">
        <f>IF(B82="","",IF(B82=0,"",(C82/B82)-1))</f>
        <v/>
      </c>
      <c r="F82" s="98" t="b">
        <f>IF(B82="",IF(Aloitus_Start!$D$1="Suomi","Tieto puuttuu: "&amp;B$3,IF(Aloitus_Start!$D$1="Svenska","Information saknas: "&amp;B$3)),"")</f>
        <v>0</v>
      </c>
      <c r="G82" s="98" t="b">
        <f>IF(C82="",IF(Aloitus_Start!$D$1="Suomi","Tieto puuttuu: "&amp;C$3,IF(Aloitus_Start!$D$1="Svenska","Information saknas: "&amp;C$3)),"")</f>
        <v>0</v>
      </c>
      <c r="H82" s="16" t="str">
        <f>IF(Aloitus_Start!$D$1="Suomi",MID(A565,1,19),IF(Aloitus_Start!$D$1="Svenska",MID(A565,1,8),"Valitse kieli - Välj spåket"))</f>
        <v>Valitse kieli - Välj spåket</v>
      </c>
      <c r="I82" s="35">
        <f t="shared" si="19"/>
        <v>0</v>
      </c>
      <c r="J82" s="35">
        <f t="shared" si="19"/>
        <v>0</v>
      </c>
      <c r="K82" s="89">
        <f>J82-I82</f>
        <v>0</v>
      </c>
      <c r="L82" s="90" t="str">
        <f>IF(I82="","",IF(I82=0,"",(J82/I82)-1))</f>
        <v/>
      </c>
    </row>
    <row r="83" spans="1:12" x14ac:dyDescent="0.15">
      <c r="A83" s="5"/>
      <c r="B83" s="57"/>
      <c r="C83" s="58"/>
      <c r="D83" s="22"/>
      <c r="E83" s="34"/>
      <c r="F83" s="126"/>
      <c r="G83" s="126"/>
      <c r="H83" s="16" t="str">
        <f>IF(Aloitus_Start!$D$1="Suomi","Muu henk",IF(Aloitus_Start!$D$1="Svenska","Övrig personal","Valitse kieli - Välj spåket"))</f>
        <v>Valitse kieli - Välj spåket</v>
      </c>
      <c r="I83" s="35">
        <f t="shared" si="19"/>
        <v>0</v>
      </c>
      <c r="J83" s="35">
        <f t="shared" si="19"/>
        <v>0</v>
      </c>
      <c r="K83" s="52">
        <f>J83-I83</f>
        <v>0</v>
      </c>
      <c r="L83" s="52" t="str">
        <f>IF(I83="","",IF(I83=0,"",(J83/I83)-1))</f>
        <v/>
      </c>
    </row>
    <row r="84" spans="1:12" x14ac:dyDescent="0.15">
      <c r="A84" s="6"/>
      <c r="B84" s="59"/>
      <c r="C84" s="60"/>
      <c r="D84" s="24">
        <f>C84-B84</f>
        <v>0</v>
      </c>
      <c r="E84" s="25" t="str">
        <f>IF(B84="","",IF(B84=0,"",(C84/B84)-1))</f>
        <v/>
      </c>
      <c r="F84" s="127" t="b">
        <f>IF(B84="",IF(Aloitus_Start!$D$1="Suomi","Tieto puuttuu: "&amp;B$3,IF(Aloitus_Start!$D$1="Svenska","Information saknas: "&amp;B$3)),"")</f>
        <v>0</v>
      </c>
      <c r="G84" s="127" t="b">
        <f>IF(C84="",IF(Aloitus_Start!$D$1="Suomi","Tieto puuttuu: "&amp;C$3,IF(Aloitus_Start!$D$1="Svenska","Information saknas: "&amp;C$3)),"")</f>
        <v>0</v>
      </c>
      <c r="H84" s="16" t="str">
        <f>IF(Aloitus_Start!$D$1="Suomi","Yhteensä",IF(Aloitus_Start!$D$1="Svenska","Sammanlagt","Valitse kieli - Välj spåket"))</f>
        <v>Valitse kieli - Välj spåket</v>
      </c>
      <c r="I84" s="35">
        <f>SUM(I80:I83)</f>
        <v>0</v>
      </c>
      <c r="J84" s="35">
        <f>SUM(J80:J83)</f>
        <v>0</v>
      </c>
      <c r="K84" s="52">
        <f>J84-I84</f>
        <v>0</v>
      </c>
      <c r="L84" s="52" t="str">
        <f>IF(I84="","",IF(I84=0,"",(J84/I84)-1))</f>
        <v/>
      </c>
    </row>
    <row r="85" spans="1:12" x14ac:dyDescent="0.15">
      <c r="A85" s="6"/>
      <c r="B85" s="59"/>
      <c r="C85" s="60"/>
      <c r="D85" s="24">
        <f>C85-B85</f>
        <v>0</v>
      </c>
      <c r="E85" s="25" t="str">
        <f>IF(B85="","",IF(B85=0,"",(C85/B85)-1))</f>
        <v/>
      </c>
      <c r="F85" s="127" t="b">
        <f>IF(B85="",IF(Aloitus_Start!$D$1="Suomi","Tieto puuttuu: "&amp;B$3,IF(Aloitus_Start!$D$1="Svenska","Information saknas: "&amp;B$3)),"")</f>
        <v>0</v>
      </c>
      <c r="G85" s="127" t="b">
        <f>IF(C85="",IF(Aloitus_Start!$D$1="Suomi","Tieto puuttuu: "&amp;C$3,IF(Aloitus_Start!$D$1="Svenska","Information saknas: "&amp;C$3)),"")</f>
        <v>0</v>
      </c>
      <c r="I85" s="35"/>
      <c r="J85" s="35"/>
      <c r="K85" s="91"/>
      <c r="L85" s="91"/>
    </row>
    <row r="86" spans="1:12" x14ac:dyDescent="0.15">
      <c r="A86" s="9"/>
      <c r="B86" s="69"/>
      <c r="C86" s="70"/>
      <c r="D86" s="27">
        <f>C86-B86</f>
        <v>0</v>
      </c>
      <c r="E86" s="23" t="str">
        <f>IF(B86="","",IF(B86=0,"",(C86/B86)-1))</f>
        <v/>
      </c>
      <c r="F86" s="130" t="b">
        <f>IF(B86="",IF(Aloitus_Start!$D$1="Suomi","Tieto puuttuu: "&amp;B$3,IF(Aloitus_Start!$D$1="Svenska","Information saknas: "&amp;B$3)),"")</f>
        <v>0</v>
      </c>
      <c r="G86" s="130" t="b">
        <f>IF(C86="",IF(Aloitus_Start!$D$1="Suomi","Tieto puuttuu: "&amp;C$3,IF(Aloitus_Start!$D$1="Svenska","Information saknas: "&amp;C$3)),"")</f>
        <v>0</v>
      </c>
      <c r="H86" s="13" t="str">
        <f>IF(Aloitus_Start!$D$1="Suomi","Henkilöstön koulutus",IF(Aloitus_Start!$D$1="Svenska","Personalutbildning","Valitse kieli - Välj spåket"))</f>
        <v>Valitse kieli - Välj spåket</v>
      </c>
      <c r="I86" s="35">
        <f>B$3</f>
        <v>0</v>
      </c>
      <c r="J86" s="35">
        <f>C$3</f>
        <v>0</v>
      </c>
      <c r="K86" s="52" t="str">
        <f>IF(Aloitus_Start!$D$1="Suomi","Muutos",IF(Aloitus_Start!$D$1="Svenska","Förändring","Valitse kieli - Välj spåket"))</f>
        <v>Valitse kieli - Välj spåket</v>
      </c>
      <c r="L86" s="52" t="str">
        <f>IF(Aloitus_Start!$D$1="Suomi","Muutos%",IF(Aloitus_Start!$D$1="Svenska","Förändr%","Valitse kieli - Välj spåket"))</f>
        <v>Valitse kieli - Välj spåket</v>
      </c>
    </row>
    <row r="87" spans="1:12" x14ac:dyDescent="0.15">
      <c r="A87" s="5"/>
      <c r="B87" s="57"/>
      <c r="C87" s="58"/>
      <c r="D87" s="22">
        <f>C87-B87</f>
        <v>0</v>
      </c>
      <c r="E87" s="23" t="str">
        <f>IF(B87="","",IF(B87=0,"",(C87/B87)-1))</f>
        <v/>
      </c>
      <c r="F87" s="126" t="b">
        <f>IF(B87="",IF(Aloitus_Start!$D$1="Suomi","Tieto puuttuu: "&amp;B$3,IF(Aloitus_Start!$D$1="Svenska","Information saknas: "&amp;B$3)),"")</f>
        <v>0</v>
      </c>
      <c r="G87" s="126" t="b">
        <f>IF(C87="",IF(Aloitus_Start!$D$1="Suomi","Tieto puuttuu: "&amp;C$3,IF(Aloitus_Start!$D$1="Svenska","Information saknas: "&amp;C$3)),"")</f>
        <v>0</v>
      </c>
      <c r="H87" s="16" t="str">
        <f>IF(Aloitus_Start!$D$1="Suomi","Koulutusmenot (x1000€)",IF(Aloitus_Start!$D$1="Svenska","Utbildningskostnader (x1000€)","Valitse kieli - Välj spåket"))</f>
        <v>Valitse kieli - Välj spåket</v>
      </c>
      <c r="I87" s="35">
        <f>B490</f>
        <v>0</v>
      </c>
      <c r="J87" s="35">
        <f>C490</f>
        <v>0</v>
      </c>
      <c r="K87" s="89">
        <f>J87-I87</f>
        <v>0</v>
      </c>
      <c r="L87" s="90" t="str">
        <f t="shared" ref="L87:L92" si="20">IF(I87="","",IF(I87=0,"",(J87/I87)-1))</f>
        <v/>
      </c>
    </row>
    <row r="88" spans="1:12" x14ac:dyDescent="0.15">
      <c r="A88" s="9"/>
      <c r="B88" s="69"/>
      <c r="C88" s="70"/>
      <c r="D88" s="27">
        <f>C88-B88</f>
        <v>0</v>
      </c>
      <c r="E88" s="23" t="str">
        <f>IF(B88="","",IF(B88=0,"",(C88/B88)-1))</f>
        <v/>
      </c>
      <c r="F88" s="130" t="b">
        <f>IF(B88="",IF(Aloitus_Start!$D$1="Suomi","Tieto puuttuu: "&amp;B$3,IF(Aloitus_Start!$D$1="Svenska","Information saknas: "&amp;B$3)),"")</f>
        <v>0</v>
      </c>
      <c r="G88" s="130" t="b">
        <f>IF(C88="",IF(Aloitus_Start!$D$1="Suomi","Tieto puuttuu: "&amp;C$3,IF(Aloitus_Start!$D$1="Svenska","Information saknas: "&amp;C$3)),"")</f>
        <v>0</v>
      </c>
      <c r="H88" s="16" t="str">
        <f>IF(Aloitus_Start!$D$1="Suomi",MID(A568,7,18),IF(Aloitus_Start!$D$1="Svenska",MID(A568,7,16),"Valitse kieli - Välj spåket"))</f>
        <v>Valitse kieli - Välj spåket</v>
      </c>
      <c r="I88" s="35">
        <f>B568</f>
        <v>0</v>
      </c>
      <c r="J88" s="35">
        <f>C568</f>
        <v>0</v>
      </c>
      <c r="K88" s="89">
        <f>J88-I88</f>
        <v>0</v>
      </c>
      <c r="L88" s="90" t="str">
        <f t="shared" si="20"/>
        <v/>
      </c>
    </row>
    <row r="89" spans="1:12" x14ac:dyDescent="0.15">
      <c r="A89" s="4"/>
      <c r="B89" s="61"/>
      <c r="C89" s="62"/>
      <c r="D89" s="129" t="str">
        <f>IF(Aloitus_Start!$D$1="Suomi","Muutos",IF(Aloitus_Start!$D$1="Svenska","Förändring","Valitse kieli - Välj spåket"))</f>
        <v>Valitse kieli - Välj spåket</v>
      </c>
      <c r="E89" s="129" t="str">
        <f>IF(Aloitus_Start!$D$1="Suomi","Muutos%",IF(Aloitus_Start!$D$1="Svenska","Förändr%","Valitse kieli - Välj spåket"))</f>
        <v>Valitse kieli - Välj spåket</v>
      </c>
      <c r="F89" s="125"/>
      <c r="G89" s="125"/>
      <c r="H89" s="16" t="str">
        <f>IF(Aloitus_Start!$D$1="Suomi",MID(A569,7,37),IF(Aloitus_Start!$D$1="Svenska",MID(A569,7,28),"Valitse kieli - Välj spåket"))</f>
        <v>Valitse kieli - Välj spåket</v>
      </c>
      <c r="I89" s="39">
        <f>B569</f>
        <v>0</v>
      </c>
      <c r="J89" s="39">
        <f>C569</f>
        <v>0</v>
      </c>
      <c r="K89" s="93">
        <f>J89-I89</f>
        <v>0</v>
      </c>
      <c r="L89" s="90" t="str">
        <f t="shared" si="20"/>
        <v/>
      </c>
    </row>
    <row r="90" spans="1:12" x14ac:dyDescent="0.15">
      <c r="A90" s="5"/>
      <c r="B90" s="57"/>
      <c r="C90" s="58"/>
      <c r="D90" s="22"/>
      <c r="E90" s="34"/>
      <c r="F90" s="126"/>
      <c r="G90" s="126"/>
      <c r="H90" s="16" t="str">
        <f>IF(Aloitus_Start!$D$1="Suomi","Koulutuspv / hlö",IF(Aloitus_Start!$D$1="Svenska","Utbildningsdagar / person","Valitse kieli - Välj spåket"))</f>
        <v>Valitse kieli - Välj spåket</v>
      </c>
      <c r="I90" s="35" t="str">
        <f>IF(I89=0,"",I88/I89)</f>
        <v/>
      </c>
      <c r="J90" s="35" t="str">
        <f>IF(J89=0,"",J88/J89)</f>
        <v/>
      </c>
      <c r="K90" s="91" t="str">
        <f>IF(I90="","",J90-I90)</f>
        <v/>
      </c>
      <c r="L90" s="90" t="str">
        <f t="shared" si="20"/>
        <v/>
      </c>
    </row>
    <row r="91" spans="1:12" x14ac:dyDescent="0.15">
      <c r="A91" s="5"/>
      <c r="B91" s="57"/>
      <c r="C91" s="58"/>
      <c r="D91" s="22">
        <f>C91-B91</f>
        <v>0</v>
      </c>
      <c r="E91" s="23" t="str">
        <f>IF(B91="","",IF(B91=0,"",(C91/B91)-1))</f>
        <v/>
      </c>
      <c r="F91" s="126" t="b">
        <f>IF(B91="",IF(Aloitus_Start!$D$1="Suomi","Tieto puuttuu: "&amp;B$3,IF(Aloitus_Start!$D$1="Svenska","Information saknas: "&amp;B$3)),"")</f>
        <v>0</v>
      </c>
      <c r="G91" s="126" t="b">
        <f>IF(C91="",IF(Aloitus_Start!$D$1="Suomi","Tieto puuttuu: "&amp;C$3,IF(Aloitus_Start!$D$1="Svenska","Information saknas: "&amp;C$3)),"")</f>
        <v>0</v>
      </c>
      <c r="H91" s="16" t="str">
        <f>IF(Aloitus_Start!$D$1="Suomi","Koulutuspäivän keskihinta (€)",IF(Aloitus_Start!$D$1="Svenska","Utbildningsdagens medelpris","Valitse kieli - Välj spåket"))</f>
        <v>Valitse kieli - Välj spåket</v>
      </c>
      <c r="I91" s="35" t="str">
        <f>IF(I88=0,"",(I87*1000)/I88)</f>
        <v/>
      </c>
      <c r="J91" s="35" t="str">
        <f>IF(J88=0,"",(J87*1000)/J88)</f>
        <v/>
      </c>
      <c r="K91" s="52" t="str">
        <f>IF(I91="","",J91-I91)</f>
        <v/>
      </c>
      <c r="L91" s="90" t="str">
        <f t="shared" si="20"/>
        <v/>
      </c>
    </row>
    <row r="92" spans="1:12" x14ac:dyDescent="0.15">
      <c r="A92" s="6"/>
      <c r="B92" s="59"/>
      <c r="C92" s="60"/>
      <c r="D92" s="24">
        <f>C92-B92</f>
        <v>0</v>
      </c>
      <c r="E92" s="25" t="str">
        <f>IF(B92="","",IF(B92=0,"",(C92/B92)-1))</f>
        <v/>
      </c>
      <c r="F92" s="127" t="b">
        <f>IF(B92="",IF(Aloitus_Start!$D$1="Suomi","Tieto puuttuu: "&amp;B$3,IF(Aloitus_Start!$D$1="Svenska","Information saknas: "&amp;B$3)),"")</f>
        <v>0</v>
      </c>
      <c r="G92" s="127" t="b">
        <f>IF(C92="",IF(Aloitus_Start!$D$1="Suomi","Tieto puuttuu: "&amp;C$3,IF(Aloitus_Start!$D$1="Svenska","Information saknas: "&amp;C$3)),"")</f>
        <v>0</v>
      </c>
      <c r="H92" s="16" t="str">
        <f>IF(Aloitus_Start!$D$1="Suomi","Koulutuksen hinta / hlö (€)",IF(Aloitus_Start!$D$1="Svenska","Utbildningskostnader / person (€)","Valitse kieli - Välj spåket"))</f>
        <v>Valitse kieli - Välj spåket</v>
      </c>
      <c r="I92" s="35" t="str">
        <f>IF(I89=0,"",I87*1000/I89)</f>
        <v/>
      </c>
      <c r="J92" s="35" t="str">
        <f>IF(J89=0,"",J87*1000/J89)</f>
        <v/>
      </c>
      <c r="K92" s="89" t="str">
        <f>IF(I92="","",J92-I92)</f>
        <v/>
      </c>
      <c r="L92" s="90" t="str">
        <f t="shared" si="20"/>
        <v/>
      </c>
    </row>
    <row r="93" spans="1:12" x14ac:dyDescent="0.15">
      <c r="A93" s="7"/>
      <c r="B93" s="63"/>
      <c r="C93" s="64"/>
      <c r="D93" s="27">
        <f>C93-B93</f>
        <v>0</v>
      </c>
      <c r="E93" s="23" t="str">
        <f>IF(B93="","",IF(B93=0,"",(C93/B93)-1))</f>
        <v/>
      </c>
      <c r="F93" s="98" t="b">
        <f>IF(B93="",IF(Aloitus_Start!$D$1="Suomi","Tieto puuttuu: "&amp;B$3,IF(Aloitus_Start!$D$1="Svenska","Information saknas: "&amp;B$3)),"")</f>
        <v>0</v>
      </c>
      <c r="G93" s="98" t="b">
        <f>IF(C93="",IF(Aloitus_Start!$D$1="Suomi","Tieto puuttuu: "&amp;C$3,IF(Aloitus_Start!$D$1="Svenska","Information saknas: "&amp;C$3)),"")</f>
        <v>0</v>
      </c>
      <c r="I93" s="35"/>
      <c r="J93" s="35"/>
      <c r="K93" s="91"/>
      <c r="L93" s="91"/>
    </row>
    <row r="94" spans="1:12" x14ac:dyDescent="0.15">
      <c r="A94" s="5"/>
      <c r="B94" s="57"/>
      <c r="C94" s="58"/>
      <c r="D94" s="22"/>
      <c r="E94" s="34"/>
      <c r="F94" s="126"/>
      <c r="G94" s="126"/>
      <c r="H94" s="13" t="str">
        <f>IF(Aloitus_Start!$D$1="Suomi","Kirjaston antama opetus",IF(Aloitus_Start!$D$1="Svenska","Undervisning given av biblioteket","Valitse kieli - Välj spåket"))</f>
        <v>Valitse kieli - Välj spåket</v>
      </c>
      <c r="I94" s="35">
        <f>B$3</f>
        <v>0</v>
      </c>
      <c r="J94" s="35">
        <f>C$3</f>
        <v>0</v>
      </c>
      <c r="K94" s="52" t="str">
        <f>IF(Aloitus_Start!$D$1="Suomi","Muutos",IF(Aloitus_Start!$D$1="Svenska","Förändring","Valitse kieli - Välj spåket"))</f>
        <v>Valitse kieli - Välj spåket</v>
      </c>
      <c r="L94" s="52" t="str">
        <f>IF(Aloitus_Start!$D$1="Suomi","Muutos%",IF(Aloitus_Start!$D$1="Svenska","Förändr%","Valitse kieli - Välj spåket"))</f>
        <v>Valitse kieli - Välj spåket</v>
      </c>
    </row>
    <row r="95" spans="1:12" x14ac:dyDescent="0.15">
      <c r="A95" s="5"/>
      <c r="B95" s="57"/>
      <c r="C95" s="58"/>
      <c r="D95" s="22">
        <f>C95-B95</f>
        <v>0</v>
      </c>
      <c r="E95" s="23" t="str">
        <f>IF(B95="","",IF(B95=0,"",(C95/B95)-1))</f>
        <v/>
      </c>
      <c r="F95" s="126" t="b">
        <f>IF(B95="",IF(Aloitus_Start!$D$1="Suomi","Tieto puuttuu: "&amp;B$3,IF(Aloitus_Start!$D$1="Svenska","Information saknas: "&amp;B$3)),"")</f>
        <v>0</v>
      </c>
      <c r="G95" s="126" t="b">
        <f>IF(C95="",IF(Aloitus_Start!$D$1="Suomi","Tieto puuttuu: "&amp;C$3,IF(Aloitus_Start!$D$1="Svenska","Information saknas: "&amp;C$3)),"")</f>
        <v>0</v>
      </c>
      <c r="H95" s="16" t="str">
        <f>IF(Aloitus_Start!$D$1="Suomi","Opetustunnit",IF(Aloitus_Start!$D$1="Svenska","Undervisningstimmar","Valitse kieli - Välj spåket"))</f>
        <v>Valitse kieli - Välj spåket</v>
      </c>
      <c r="I95" s="35">
        <f>B444</f>
        <v>0</v>
      </c>
      <c r="J95" s="35">
        <f>C444</f>
        <v>0</v>
      </c>
      <c r="K95" s="89">
        <f t="shared" ref="K95:K101" si="21">J95-I95</f>
        <v>0</v>
      </c>
      <c r="L95" s="90" t="str">
        <f t="shared" ref="L95:L101" si="22">IF(I95="","",IF(I95=0,"",(J95/I95)-1))</f>
        <v/>
      </c>
    </row>
    <row r="96" spans="1:12" x14ac:dyDescent="0.15">
      <c r="A96" s="7"/>
      <c r="B96" s="65"/>
      <c r="C96" s="66"/>
      <c r="D96" s="15">
        <f>C96-B96</f>
        <v>0</v>
      </c>
      <c r="E96" s="23" t="str">
        <f>IF(B96="","",IF(B96=0,"",(C96/B96)-1))</f>
        <v/>
      </c>
      <c r="F96" s="98" t="b">
        <f>IF(B96="",IF(Aloitus_Start!$D$1="Suomi","Tieto puuttuu: "&amp;B$3,IF(Aloitus_Start!$D$1="Svenska","Information saknas: "&amp;B$3)),"")</f>
        <v>0</v>
      </c>
      <c r="G96" s="98" t="b">
        <f>IF(C96="",IF(Aloitus_Start!$D$1="Suomi","Tieto puuttuu: "&amp;C$3,IF(Aloitus_Start!$D$1="Svenska","Information saknas: "&amp;C$3)),"")</f>
        <v>0</v>
      </c>
      <c r="H96" s="16" t="str">
        <f>IF(Aloitus_Start!$D$1="Suomi",MID(A445,1,15),IF(Aloitus_Start!$D$1="Svenska",MID(A445,1,15),"Valitse kieli - Välj spåket"))</f>
        <v>Valitse kieli - Välj spåket</v>
      </c>
      <c r="I96" s="35">
        <f>B445</f>
        <v>0</v>
      </c>
      <c r="J96" s="35">
        <f>C445</f>
        <v>0</v>
      </c>
      <c r="K96" s="89">
        <f t="shared" si="21"/>
        <v>0</v>
      </c>
      <c r="L96" s="90" t="str">
        <f t="shared" si="22"/>
        <v/>
      </c>
    </row>
    <row r="97" spans="1:12" x14ac:dyDescent="0.15">
      <c r="A97" s="9"/>
      <c r="B97" s="69"/>
      <c r="C97" s="70"/>
      <c r="D97" s="15">
        <f>C97-B97</f>
        <v>0</v>
      </c>
      <c r="E97" s="23" t="str">
        <f>IF(B97="","",IF(B97=0,"",(C97/B97)-1))</f>
        <v/>
      </c>
      <c r="F97" s="130" t="b">
        <f>IF(B97="",IF(Aloitus_Start!$D$1="Suomi","Tieto puuttuu: "&amp;B$3,IF(Aloitus_Start!$D$1="Svenska","Information saknas: "&amp;B$3)),"")</f>
        <v>0</v>
      </c>
      <c r="G97" s="130" t="b">
        <f>IF(C97="",IF(Aloitus_Start!$D$1="Suomi","Tieto puuttuu: "&amp;C$3,IF(Aloitus_Start!$D$1="Svenska","Information saknas: "&amp;C$3)),"")</f>
        <v>0</v>
      </c>
      <c r="H97" s="16" t="str">
        <f>IF(Aloitus_Start!$D$1="Suomi","Lähiopetus, osanott",IF(Aloitus_Start!$D$1="Svenska","Närundervisning, deltagare","Valitse kieli - Välj spåket"))</f>
        <v>Valitse kieli - Välj spåket</v>
      </c>
      <c r="I97" s="39">
        <f>I96-I98</f>
        <v>0</v>
      </c>
      <c r="J97" s="39">
        <f>J96-J98</f>
        <v>0</v>
      </c>
      <c r="K97" s="93">
        <f t="shared" si="21"/>
        <v>0</v>
      </c>
      <c r="L97" s="90" t="str">
        <f t="shared" si="22"/>
        <v/>
      </c>
    </row>
    <row r="98" spans="1:12" x14ac:dyDescent="0.15">
      <c r="A98" s="4"/>
      <c r="B98" s="61"/>
      <c r="C98" s="62"/>
      <c r="D98" s="129" t="str">
        <f>IF(Aloitus_Start!$D$1="Suomi","Muutos",IF(Aloitus_Start!$D$1="Svenska","Förändring","Valitse kieli - Välj spåket"))</f>
        <v>Valitse kieli - Välj spåket</v>
      </c>
      <c r="E98" s="129" t="str">
        <f>IF(Aloitus_Start!$D$1="Suomi","Muutos%",IF(Aloitus_Start!$D$1="Svenska","Förändr%","Valitse kieli - Välj spåket"))</f>
        <v>Valitse kieli - Välj spåket</v>
      </c>
      <c r="F98" s="125"/>
      <c r="G98" s="125"/>
      <c r="H98" s="16" t="str">
        <f>IF(Aloitus_Start!$D$1="Suomi","Verkko-opetus, osanott",IF(Aloitus_Start!$D$1="Svenska","Nätundervisning, deltagare","Valitse kieli - Välj spåket"))</f>
        <v>Valitse kieli - Välj spåket</v>
      </c>
      <c r="I98" s="39">
        <f>B448</f>
        <v>0</v>
      </c>
      <c r="J98" s="39">
        <f>C448</f>
        <v>0</v>
      </c>
      <c r="K98" s="93">
        <f t="shared" si="21"/>
        <v>0</v>
      </c>
      <c r="L98" s="90" t="str">
        <f t="shared" si="22"/>
        <v/>
      </c>
    </row>
    <row r="99" spans="1:12" x14ac:dyDescent="0.15">
      <c r="A99" s="5"/>
      <c r="B99" s="57"/>
      <c r="C99" s="58"/>
      <c r="D99" s="22"/>
      <c r="E99" s="34"/>
      <c r="F99" s="126"/>
      <c r="G99" s="126"/>
      <c r="H99" s="16" t="str">
        <f>IF(Aloitus_Start!$D$1="Suomi","Kurssien opintopiestemäärä",IF(Aloitus_Start!$D$1="Svenska","Antal studiepoäng för kurser","Valitse kieli - Välj spåket"))</f>
        <v>Valitse kieli - Välj spåket</v>
      </c>
      <c r="I99" s="35">
        <f>B446</f>
        <v>0</v>
      </c>
      <c r="J99" s="35">
        <f>C446</f>
        <v>0</v>
      </c>
      <c r="K99" s="89">
        <f t="shared" si="21"/>
        <v>0</v>
      </c>
      <c r="L99" s="90" t="str">
        <f t="shared" si="22"/>
        <v/>
      </c>
    </row>
    <row r="100" spans="1:12" x14ac:dyDescent="0.15">
      <c r="A100" s="7"/>
      <c r="B100" s="63"/>
      <c r="C100" s="64"/>
      <c r="D100" s="27">
        <f>C100-B100</f>
        <v>0</v>
      </c>
      <c r="E100" s="23" t="str">
        <f>IF(B100="","",IF(B100=0,"",(C100/B100)-1))</f>
        <v/>
      </c>
      <c r="F100" s="98" t="b">
        <f>IF(B100="",IF(Aloitus_Start!$D$1="Suomi","Tieto puuttuu: "&amp;B$3,IF(Aloitus_Start!$D$1="Svenska","Information saknas: "&amp;B$3)),"")</f>
        <v>0</v>
      </c>
      <c r="G100" s="98" t="b">
        <f>IF(C100="",IF(Aloitus_Start!$D$1="Suomi","Tieto puuttuu: "&amp;C$3,IF(Aloitus_Start!$D$1="Svenska","Information saknas: "&amp;C$3)),"")</f>
        <v>0</v>
      </c>
      <c r="H100" s="16" t="str">
        <f>IF(Aloitus_Start!$D$1="Suomi","Lähiopetus, opintopist",IF(Aloitus_Start!$D$1="Svenska","Närundervisning, studiepoäng","Valitse kieli - Välj spåket"))</f>
        <v>Valitse kieli - Välj spåket</v>
      </c>
      <c r="I100" s="35">
        <f>I99-I101</f>
        <v>0</v>
      </c>
      <c r="J100" s="35">
        <f>J99-J101</f>
        <v>0</v>
      </c>
      <c r="K100" s="89">
        <f t="shared" si="21"/>
        <v>0</v>
      </c>
      <c r="L100" s="90" t="str">
        <f t="shared" si="22"/>
        <v/>
      </c>
    </row>
    <row r="101" spans="1:12" x14ac:dyDescent="0.15">
      <c r="A101" s="7"/>
      <c r="B101" s="63"/>
      <c r="C101" s="64"/>
      <c r="D101" s="27">
        <f>C101-B101</f>
        <v>0</v>
      </c>
      <c r="E101" s="23" t="str">
        <f>IF(B101="","",IF(B101=0,"",(C101/B101)-1))</f>
        <v/>
      </c>
      <c r="F101" s="98" t="b">
        <f>IF(B101="",IF(Aloitus_Start!$D$1="Suomi","Tieto puuttuu: "&amp;B$3,IF(Aloitus_Start!$D$1="Svenska","Information saknas: "&amp;B$3)),"")</f>
        <v>0</v>
      </c>
      <c r="G101" s="98" t="b">
        <f>IF(C101="",IF(Aloitus_Start!$D$1="Suomi","Tieto puuttuu: "&amp;C$3,IF(Aloitus_Start!$D$1="Svenska","Information saknas: "&amp;C$3)),"")</f>
        <v>0</v>
      </c>
      <c r="H101" s="16" t="str">
        <f>IF(Aloitus_Start!$D$1="Suomi","Verkko-opetus, opintopist",IF(Aloitus_Start!$D$1="Svenska","Nätundervisning, studiepoäng","Valitse kieli - Välj spåket"))</f>
        <v>Valitse kieli - Välj spåket</v>
      </c>
      <c r="I101" s="35">
        <f>B447</f>
        <v>0</v>
      </c>
      <c r="J101" s="35">
        <f>C447</f>
        <v>0</v>
      </c>
      <c r="K101" s="89">
        <f t="shared" si="21"/>
        <v>0</v>
      </c>
      <c r="L101" s="90" t="str">
        <f t="shared" si="22"/>
        <v/>
      </c>
    </row>
    <row r="102" spans="1:12" x14ac:dyDescent="0.15">
      <c r="A102" s="7"/>
      <c r="B102" s="65"/>
      <c r="C102" s="66"/>
      <c r="D102" s="15">
        <f>C102-B102</f>
        <v>0</v>
      </c>
      <c r="E102" s="23" t="str">
        <f>IF(B102="","",IF(B102=0,"",(C102/B102)-1))</f>
        <v/>
      </c>
      <c r="F102" s="98" t="b">
        <f>IF(B102="",IF(Aloitus_Start!$D$1="Suomi","Tieto puuttuu: "&amp;B$3,IF(Aloitus_Start!$D$1="Svenska","Information saknas: "&amp;B$3)),"")</f>
        <v>0</v>
      </c>
      <c r="G102" s="98" t="b">
        <f>IF(C102="",IF(Aloitus_Start!$D$1="Suomi","Tieto puuttuu: "&amp;C$3,IF(Aloitus_Start!$D$1="Svenska","Information saknas: "&amp;C$3)),"")</f>
        <v>0</v>
      </c>
      <c r="H102" s="38"/>
    </row>
    <row r="103" spans="1:12" x14ac:dyDescent="0.15">
      <c r="A103" s="5"/>
      <c r="B103" s="71"/>
      <c r="C103" s="72"/>
      <c r="D103" s="40"/>
      <c r="E103" s="34"/>
      <c r="F103" s="126"/>
      <c r="G103" s="126"/>
      <c r="H103" s="13" t="str">
        <f>IF(Aloitus_Start!$D$1="Suomi","Ostojen osuus aineistonhankinnasta",IF(Aloitus_Start!$D$1="Svenska","Andel inköpta av biblioteksmaterialförvärv","Valitse kieli - Välj spåket"))</f>
        <v>Valitse kieli - Välj spåket</v>
      </c>
      <c r="I103" s="35"/>
      <c r="J103" s="35"/>
      <c r="K103" s="91"/>
      <c r="L103" s="91"/>
    </row>
    <row r="104" spans="1:12" x14ac:dyDescent="0.15">
      <c r="A104" s="6"/>
      <c r="B104" s="73"/>
      <c r="C104" s="74"/>
      <c r="D104" s="41"/>
      <c r="E104" s="37"/>
      <c r="F104" s="127"/>
      <c r="G104" s="127"/>
      <c r="H104" s="16" t="str">
        <f>IF(Aloitus_Start!$D$1="Suomi","Painetut ja mikromuotoiset kausijulkaisut",IF(Aloitus_Start!$D$1="Svenska","Tryckta och mikrofilmade periodika","Valitse kieli - Välj spåket"))</f>
        <v>Valitse kieli - Välj spåket</v>
      </c>
      <c r="I104" s="35">
        <f>B$3</f>
        <v>0</v>
      </c>
      <c r="J104" s="35">
        <f>C$3</f>
        <v>0</v>
      </c>
      <c r="K104" s="52" t="str">
        <f>IF(Aloitus_Start!$D$1="Suomi","Muutos",IF(Aloitus_Start!$D$1="Svenska","Förändring","Valitse kieli - Välj spåket"))</f>
        <v>Valitse kieli - Välj spåket</v>
      </c>
      <c r="L104" s="52" t="str">
        <f>IF(Aloitus_Start!$D$1="Suomi","Muutos%",IF(Aloitus_Start!$D$1="Svenska","Förändr%","Valitse kieli - Välj spåket"))</f>
        <v>Valitse kieli - Välj spåket</v>
      </c>
    </row>
    <row r="105" spans="1:12" x14ac:dyDescent="0.15">
      <c r="A105" s="7"/>
      <c r="B105" s="63"/>
      <c r="C105" s="64"/>
      <c r="D105" s="27">
        <f t="shared" ref="D105:D111" si="23">C105-B105</f>
        <v>0</v>
      </c>
      <c r="E105" s="23" t="str">
        <f t="shared" ref="E105:E111" si="24">IF(B105="","",IF(B105=0,"",(C105/B105)-1))</f>
        <v/>
      </c>
      <c r="F105" s="98" t="b">
        <f>IF(B105="",IF(Aloitus_Start!$D$1="Suomi","Tieto puuttuu: "&amp;B$3,IF(Aloitus_Start!$D$1="Svenska","Information saknas: "&amp;B$3)),"")</f>
        <v>0</v>
      </c>
      <c r="G105" s="98" t="b">
        <f>IF(C105="",IF(Aloitus_Start!$D$1="Suomi","Tieto puuttuu: "&amp;C$3,IF(Aloitus_Start!$D$1="Svenska","Information saknas: "&amp;C$3)),"")</f>
        <v>0</v>
      </c>
      <c r="H105" s="16" t="str">
        <f>IF(Aloitus_Start!$D$1="Suomi","Nimekkeet",IF(Aloitus_Start!$D$1="Svenska","Titlar","Valitse kieli - Välj spåket"))</f>
        <v>Valitse kieli - Välj spåket</v>
      </c>
      <c r="I105" s="38">
        <f>B160</f>
        <v>0</v>
      </c>
      <c r="J105" s="38">
        <f>C160</f>
        <v>0</v>
      </c>
      <c r="K105" s="93">
        <f>J105-I105</f>
        <v>0</v>
      </c>
      <c r="L105" s="90" t="str">
        <f>IF(I105="","",IF(I105=0,"",(J105/I105)-1))</f>
        <v/>
      </c>
    </row>
    <row r="106" spans="1:12" x14ac:dyDescent="0.15">
      <c r="A106" s="7"/>
      <c r="B106" s="63"/>
      <c r="C106" s="64"/>
      <c r="D106" s="27">
        <f t="shared" si="23"/>
        <v>0</v>
      </c>
      <c r="E106" s="23" t="str">
        <f t="shared" si="24"/>
        <v/>
      </c>
      <c r="F106" s="98" t="b">
        <f>IF(B106="",IF(Aloitus_Start!$D$1="Suomi","Tieto puuttuu: "&amp;B$3,IF(Aloitus_Start!$D$1="Svenska","Information saknas: "&amp;B$3)),"")</f>
        <v>0</v>
      </c>
      <c r="G106" s="98" t="b">
        <f>IF(C106="",IF(Aloitus_Start!$D$1="Suomi","Tieto puuttuu: "&amp;C$3,IF(Aloitus_Start!$D$1="Svenska","Information saknas: "&amp;C$3)),"")</f>
        <v>0</v>
      </c>
      <c r="H106" s="16" t="str">
        <f>IF(Aloitus_Start!$D$1="Suomi","Ostetut",IF(Aloitus_Start!$D$1="Svenska","Inköpta","Valitse kieli - Välj spåket"))</f>
        <v>Valitse kieli - Välj spåket</v>
      </c>
      <c r="I106" s="38">
        <f>B161</f>
        <v>0</v>
      </c>
      <c r="J106" s="38">
        <f>C161</f>
        <v>0</v>
      </c>
      <c r="K106" s="93">
        <f>J106-I106</f>
        <v>0</v>
      </c>
      <c r="L106" s="90" t="str">
        <f>IF(I106="","",IF(I106=0,"",(J106/I106)-1))</f>
        <v/>
      </c>
    </row>
    <row r="107" spans="1:12" x14ac:dyDescent="0.15">
      <c r="A107" s="9"/>
      <c r="B107" s="69"/>
      <c r="C107" s="70"/>
      <c r="D107" s="27">
        <f t="shared" si="23"/>
        <v>0</v>
      </c>
      <c r="E107" s="23" t="str">
        <f t="shared" si="24"/>
        <v/>
      </c>
      <c r="F107" s="130" t="b">
        <f>IF(B107="",IF(Aloitus_Start!$D$1="Suomi","Tieto puuttuu: "&amp;B$3,IF(Aloitus_Start!$D$1="Svenska","Information saknas: "&amp;B$3)),"")</f>
        <v>0</v>
      </c>
      <c r="G107" s="130" t="b">
        <f>IF(C107="",IF(Aloitus_Start!$D$1="Suomi","Tieto puuttuu: "&amp;C$3,IF(Aloitus_Start!$D$1="Svenska","Information saknas: "&amp;C$3)),"")</f>
        <v>0</v>
      </c>
      <c r="H107" s="16" t="str">
        <f>IF(Aloitus_Start!$D$1="Suomi","Ostot %",IF(Aloitus_Start!$D$1="Svenska","Inköpta %","Valitse kieli - Välj spåket"))</f>
        <v>Valitse kieli - Välj spåket</v>
      </c>
      <c r="I107" s="42" t="str">
        <f>IF(I105=0,"",I106/I105)</f>
        <v/>
      </c>
      <c r="J107" s="42" t="str">
        <f>IF(J105=0,"",J106/J105)</f>
        <v/>
      </c>
      <c r="K107" s="89" t="str">
        <f t="shared" ref="K107" si="25">IF(I107="","",100*(J107-I107))</f>
        <v/>
      </c>
      <c r="L107" s="90" t="str">
        <f>IF(I107="","",IF(I107=0,"",(J107/I107)-1))</f>
        <v/>
      </c>
    </row>
    <row r="108" spans="1:12" x14ac:dyDescent="0.15">
      <c r="A108" s="6"/>
      <c r="B108" s="73"/>
      <c r="C108" s="74"/>
      <c r="D108" s="41">
        <f t="shared" si="23"/>
        <v>0</v>
      </c>
      <c r="E108" s="25" t="str">
        <f t="shared" si="24"/>
        <v/>
      </c>
      <c r="F108" s="127" t="b">
        <f>IF(B108="",IF(Aloitus_Start!$D$1="Suomi","Tieto puuttuu: "&amp;B$3,IF(Aloitus_Start!$D$1="Svenska","Information saknas: "&amp;B$3)),"")</f>
        <v>0</v>
      </c>
      <c r="G108" s="127" t="b">
        <f>IF(C108="",IF(Aloitus_Start!$D$1="Suomi","Tieto puuttuu: "&amp;C$3,IF(Aloitus_Start!$D$1="Svenska","Information saknas: "&amp;C$3)),"")</f>
        <v>0</v>
      </c>
    </row>
    <row r="109" spans="1:12" x14ac:dyDescent="0.15">
      <c r="A109" s="6"/>
      <c r="B109" s="73"/>
      <c r="C109" s="74"/>
      <c r="D109" s="41">
        <f t="shared" si="23"/>
        <v>0</v>
      </c>
      <c r="E109" s="25" t="str">
        <f t="shared" si="24"/>
        <v/>
      </c>
      <c r="F109" s="127" t="b">
        <f>IF(B109="",IF(Aloitus_Start!$D$1="Suomi","Tieto puuttuu: "&amp;B$3,IF(Aloitus_Start!$D$1="Svenska","Information saknas: "&amp;B$3)),"")</f>
        <v>0</v>
      </c>
      <c r="G109" s="127" t="b">
        <f>IF(C109="",IF(Aloitus_Start!$D$1="Suomi","Tieto puuttuu: "&amp;C$3,IF(Aloitus_Start!$D$1="Svenska","Information saknas: "&amp;C$3)),"")</f>
        <v>0</v>
      </c>
      <c r="H109" s="13" t="str">
        <f>IF(Aloitus_Start!$D$1="Suomi","Saapuvat kausijulkaisut, nimekettä",IF(Aloitus_Start!$D$1="Svenska","Inkommande periodika, titlar","Valitse kieli - Välj spåket"))</f>
        <v>Valitse kieli - Välj spåket</v>
      </c>
    </row>
    <row r="110" spans="1:12" x14ac:dyDescent="0.15">
      <c r="A110" s="6"/>
      <c r="B110" s="59"/>
      <c r="C110" s="60"/>
      <c r="D110" s="24">
        <f t="shared" si="23"/>
        <v>0</v>
      </c>
      <c r="E110" s="25" t="str">
        <f t="shared" si="24"/>
        <v/>
      </c>
      <c r="F110" s="127" t="b">
        <f>IF(B110="",IF(Aloitus_Start!$D$1="Suomi","Tieto puuttuu: "&amp;B$3,IF(Aloitus_Start!$D$1="Svenska","Information saknas: "&amp;B$3)),"")</f>
        <v>0</v>
      </c>
      <c r="G110" s="127" t="b">
        <f>IF(C110="",IF(Aloitus_Start!$D$1="Suomi","Tieto puuttuu: "&amp;C$3,IF(Aloitus_Start!$D$1="Svenska","Information saknas: "&amp;C$3)),"")</f>
        <v>0</v>
      </c>
      <c r="I110" s="35">
        <f>B$3</f>
        <v>0</v>
      </c>
      <c r="J110" s="35">
        <f>C$3</f>
        <v>0</v>
      </c>
      <c r="K110" s="52" t="str">
        <f>IF(Aloitus_Start!$D$1="Suomi","Muutos",IF(Aloitus_Start!$D$1="Svenska","Förändring","Valitse kieli - Välj spåket"))</f>
        <v>Valitse kieli - Välj spåket</v>
      </c>
      <c r="L110" s="52" t="str">
        <f>IF(Aloitus_Start!$D$1="Suomi","Muutos%",IF(Aloitus_Start!$D$1="Svenska","Förändr%","Valitse kieli - Välj spåket"))</f>
        <v>Valitse kieli - Välj spåket</v>
      </c>
    </row>
    <row r="111" spans="1:12" x14ac:dyDescent="0.15">
      <c r="A111" s="6"/>
      <c r="B111" s="59"/>
      <c r="C111" s="60"/>
      <c r="D111" s="24">
        <f t="shared" si="23"/>
        <v>0</v>
      </c>
      <c r="E111" s="25" t="str">
        <f t="shared" si="24"/>
        <v/>
      </c>
      <c r="F111" s="127" t="b">
        <f>IF(B111="",IF(Aloitus_Start!$D$1="Suomi","Tieto puuttuu: "&amp;B$3,IF(Aloitus_Start!$D$1="Svenska","Information saknas: "&amp;B$3)),"")</f>
        <v>0</v>
      </c>
      <c r="G111" s="127" t="b">
        <f>IF(C111="",IF(Aloitus_Start!$D$1="Suomi","Tieto puuttuu: "&amp;C$3,IF(Aloitus_Start!$D$1="Svenska","Information saknas: "&amp;C$3)),"")</f>
        <v>0</v>
      </c>
      <c r="H111" s="16" t="str">
        <f>IF(Aloitus_Start!$D$1="Suomi","Painetut",IF(Aloitus_Start!$D$1="Svenska","Tryckta","Valitse kieli - Välj spåket"))</f>
        <v>Valitse kieli - Välj spåket</v>
      </c>
      <c r="I111" s="38">
        <f>B160</f>
        <v>0</v>
      </c>
      <c r="J111" s="38">
        <f>C160</f>
        <v>0</v>
      </c>
      <c r="K111" s="93">
        <f>J111-I111</f>
        <v>0</v>
      </c>
      <c r="L111" s="90" t="str">
        <f>IF(I111="","",IF(I111=0,"",(J111/I111)-1))</f>
        <v/>
      </c>
    </row>
    <row r="112" spans="1:12" x14ac:dyDescent="0.15">
      <c r="A112" s="4"/>
      <c r="B112" s="61"/>
      <c r="C112" s="62"/>
      <c r="D112" s="129" t="str">
        <f>IF(Aloitus_Start!$D$1="Suomi","Muutos",IF(Aloitus_Start!$D$1="Svenska","Förändring","Valitse kieli - Välj spåket"))</f>
        <v>Valitse kieli - Välj spåket</v>
      </c>
      <c r="E112" s="129" t="str">
        <f>IF(Aloitus_Start!$D$1="Suomi","Muutos%",IF(Aloitus_Start!$D$1="Svenska","Förändr%","Valitse kieli - Välj spåket"))</f>
        <v>Valitse kieli - Välj spåket</v>
      </c>
      <c r="F112" s="125"/>
      <c r="G112" s="125"/>
      <c r="H112" s="16" t="str">
        <f>IF(Aloitus_Start!$D$1="Suomi","Elektrtoniset",IF(Aloitus_Start!$D$1="Svenska","Elektroniska","Valitse kieli - Välj spåket"))</f>
        <v>Valitse kieli - Välj spåket</v>
      </c>
      <c r="I112" s="38">
        <f>B165</f>
        <v>0</v>
      </c>
      <c r="J112" s="38">
        <f>C165</f>
        <v>0</v>
      </c>
      <c r="K112" s="93">
        <f>J112-I112</f>
        <v>0</v>
      </c>
      <c r="L112" s="90" t="str">
        <f>IF(I112="","",IF(I112=0,"",(J112/I112)-1))</f>
        <v/>
      </c>
    </row>
    <row r="113" spans="1:12" x14ac:dyDescent="0.15">
      <c r="A113" s="7"/>
      <c r="B113" s="63"/>
      <c r="C113" s="64"/>
      <c r="D113" s="27">
        <f>C113-B113</f>
        <v>0</v>
      </c>
      <c r="E113" s="23" t="str">
        <f>IF(B113="","",IF(B113=0,"",(C113/B113)-1))</f>
        <v/>
      </c>
      <c r="F113" s="98" t="b">
        <f>IF(B113="",IF(Aloitus_Start!$D$1="Suomi","Tieto puuttuu: "&amp;B$3,IF(Aloitus_Start!$D$1="Svenska","Information saknas: "&amp;B$3)),"")</f>
        <v>0</v>
      </c>
      <c r="G113" s="98" t="b">
        <f>IF(C113="",IF(Aloitus_Start!$D$1="Suomi","Tieto puuttuu: "&amp;C$3,IF(Aloitus_Start!$D$1="Svenska","Information saknas: "&amp;C$3)),"")</f>
        <v>0</v>
      </c>
      <c r="H113" s="13" t="str">
        <f>IF(Aloitus_Start!$D$1="Suomi","Yhteensä",IF(Aloitus_Start!$D$1="Svenska","Sammanlagt","Valitse kieli - Välj spåket"))</f>
        <v>Valitse kieli - Välj spåket</v>
      </c>
      <c r="I113" s="96">
        <f>SUM(I111:I112)</f>
        <v>0</v>
      </c>
      <c r="J113" s="96">
        <f>SUM(J111:J112)</f>
        <v>0</v>
      </c>
      <c r="K113" s="148">
        <f>J113-I113</f>
        <v>0</v>
      </c>
      <c r="L113" s="149" t="str">
        <f>IF(I113="","",IF(I113=0,"",(J113/I113)-1))</f>
        <v/>
      </c>
    </row>
    <row r="114" spans="1:12" x14ac:dyDescent="0.15">
      <c r="A114" s="7"/>
      <c r="B114" s="63"/>
      <c r="C114" s="64"/>
      <c r="D114" s="27">
        <f>C114-B114</f>
        <v>0</v>
      </c>
      <c r="E114" s="23" t="str">
        <f>IF(B114="","",IF(B114=0,"",(C114/B114)-1))</f>
        <v/>
      </c>
      <c r="F114" s="98" t="b">
        <f>IF(B114="",IF(Aloitus_Start!$D$1="Suomi","Tieto puuttuu: "&amp;B$3,IF(Aloitus_Start!$D$1="Svenska","Information saknas: "&amp;B$3)),"")</f>
        <v>0</v>
      </c>
      <c r="G114" s="98" t="b">
        <f>IF(C114="",IF(Aloitus_Start!$D$1="Suomi","Tieto puuttuu: "&amp;C$3,IF(Aloitus_Start!$D$1="Svenska","Information saknas: "&amp;C$3)),"")</f>
        <v>0</v>
      </c>
    </row>
    <row r="115" spans="1:12" x14ac:dyDescent="0.15">
      <c r="A115" s="4"/>
      <c r="B115" s="61"/>
      <c r="C115" s="62"/>
      <c r="D115" s="129" t="str">
        <f>IF(Aloitus_Start!$D$1="Suomi","Muutos",IF(Aloitus_Start!$D$1="Svenska","Förändring","Valitse kieli - Välj spåket"))</f>
        <v>Valitse kieli - Välj spåket</v>
      </c>
      <c r="E115" s="129" t="str">
        <f>IF(Aloitus_Start!$D$1="Suomi","Muutos%",IF(Aloitus_Start!$D$1="Svenska","Förändr%","Valitse kieli - Välj spåket"))</f>
        <v>Valitse kieli - Välj spåket</v>
      </c>
      <c r="F115" s="125"/>
      <c r="G115" s="125"/>
      <c r="H115" s="13" t="str">
        <f>IF(Aloitus_Start!$D$1="Suomi","E-kausijulkaisut kokoelmissa, nimekettä",IF(Aloitus_Start!$D$1="Svenska","E-peridoika i samlingarna, titlar","Valitse kieli - Välj spåket"))</f>
        <v>Valitse kieli - Välj spåket</v>
      </c>
      <c r="I115" s="42"/>
      <c r="J115" s="35"/>
      <c r="K115" s="91"/>
      <c r="L115" s="91"/>
    </row>
    <row r="116" spans="1:12" x14ac:dyDescent="0.15">
      <c r="A116" s="7"/>
      <c r="B116" s="63"/>
      <c r="C116" s="64"/>
      <c r="D116" s="27">
        <f>C116-B116</f>
        <v>0</v>
      </c>
      <c r="E116" s="23" t="str">
        <f>IF(B116="","",IF(B116=0,"",(C116/B116)-1))</f>
        <v/>
      </c>
      <c r="F116" s="98" t="b">
        <f>IF(B116="",IF(Aloitus_Start!$D$1="Suomi","Tieto puuttuu: "&amp;B$3,IF(Aloitus_Start!$D$1="Svenska","Information saknas: "&amp;B$3)),"")</f>
        <v>0</v>
      </c>
      <c r="G116" s="98" t="b">
        <f>IF(C116="",IF(Aloitus_Start!$D$1="Suomi","Tieto puuttuu: "&amp;C$3,IF(Aloitus_Start!$D$1="Svenska","Information saknas: "&amp;C$3)),"")</f>
        <v>0</v>
      </c>
      <c r="H116" s="16" t="str">
        <f>IF(Aloitus_Start!$D$1="Suomi","E-kausij., nimekettä",IF(Aloitus_Start!$D$1="Svenska","E-peridoika, titlar","Valitse kieli - Välj spåket"))</f>
        <v>Valitse kieli - Välj spåket</v>
      </c>
      <c r="I116" s="38">
        <f>B43</f>
        <v>0</v>
      </c>
      <c r="J116" s="38">
        <f>C43</f>
        <v>0</v>
      </c>
      <c r="K116" s="92">
        <f>J116-I116</f>
        <v>0</v>
      </c>
      <c r="L116" s="90" t="str">
        <f>IF(I116="","",IF(I116=0,"",(J116/I116)-1))</f>
        <v/>
      </c>
    </row>
    <row r="117" spans="1:12" x14ac:dyDescent="0.15">
      <c r="A117" s="3"/>
      <c r="B117" s="101"/>
      <c r="C117" s="102"/>
      <c r="D117" s="43"/>
      <c r="E117" s="44"/>
      <c r="F117" s="124"/>
      <c r="G117" s="124"/>
      <c r="I117" s="35"/>
      <c r="J117" s="35"/>
      <c r="K117" s="52"/>
      <c r="L117" s="52"/>
    </row>
    <row r="118" spans="1:12" x14ac:dyDescent="0.15">
      <c r="A118" s="4"/>
      <c r="B118" s="61"/>
      <c r="C118" s="62"/>
      <c r="D118" s="129" t="str">
        <f>IF(Aloitus_Start!$D$1="Suomi","Muutos",IF(Aloitus_Start!$D$1="Svenska","Förändring","Valitse kieli - Välj spåket"))</f>
        <v>Valitse kieli - Välj spåket</v>
      </c>
      <c r="E118" s="129" t="str">
        <f>IF(Aloitus_Start!$D$1="Suomi","Muutos%",IF(Aloitus_Start!$D$1="Svenska","Förändr%","Valitse kieli - Välj spåket"))</f>
        <v>Valitse kieli - Välj spåket</v>
      </c>
      <c r="F118" s="125"/>
      <c r="G118" s="125"/>
      <c r="H118" s="94" t="str">
        <f>IF(Aloitus_Start!$D$1="Suomi","Kirjahankinnat (sy)",IF(Aloitus_Start!$D$1="Svenska","Bokförvärv (enh)","Valitse kieli - Välj spåket"))</f>
        <v>Valitse kieli - Välj spåket</v>
      </c>
      <c r="I118" s="35">
        <f>B$3</f>
        <v>0</v>
      </c>
      <c r="J118" s="35">
        <f>C$3</f>
        <v>0</v>
      </c>
      <c r="K118" s="52" t="str">
        <f>IF(Aloitus_Start!$D$1="Suomi","Muutos",IF(Aloitus_Start!$D$1="Svenska","Förändring","Valitse kieli - Välj spåket"))</f>
        <v>Valitse kieli - Välj spåket</v>
      </c>
      <c r="L118" s="52" t="str">
        <f>IF(Aloitus_Start!$D$1="Suomi","Muutos%",IF(Aloitus_Start!$D$1="Svenska","Förändr%","Valitse kieli - Välj spåket"))</f>
        <v>Valitse kieli - Välj spåket</v>
      </c>
    </row>
    <row r="119" spans="1:12" x14ac:dyDescent="0.15">
      <c r="A119" s="5"/>
      <c r="B119" s="57"/>
      <c r="C119" s="58"/>
      <c r="D119" s="22">
        <f>C119-B119</f>
        <v>0</v>
      </c>
      <c r="E119" s="23" t="str">
        <f>IF(B119="","",IF(B119=0,"",(C119/B119)-1))</f>
        <v/>
      </c>
      <c r="F119" s="126" t="b">
        <f>IF(B119="",IF(Aloitus_Start!$D$1="Suomi","Tieto puuttuu: "&amp;B$3,IF(Aloitus_Start!$D$1="Svenska","Information saknas: "&amp;B$3)),"")</f>
        <v>0</v>
      </c>
      <c r="G119" s="126" t="b">
        <f>IF(C119="",IF(Aloitus_Start!$D$1="Suomi","Tieto puuttuu: "&amp;C$3,IF(Aloitus_Start!$D$1="Svenska","Information saknas: "&amp;C$3)),"")</f>
        <v>0</v>
      </c>
      <c r="H119" s="16" t="str">
        <f>IF(Aloitus_Start!$D$1="Suomi","Pain &amp; mikrom yht",IF(Aloitus_Start!$D$1="Svenska","Tryckta &amp; mikrofilmade böcker sammanl","Valitse kieli - Välj spåket"))</f>
        <v>Valitse kieli - Välj spåket</v>
      </c>
      <c r="I119" s="38">
        <f>B188+B193</f>
        <v>0</v>
      </c>
      <c r="J119" s="38">
        <f>C188+C193</f>
        <v>0</v>
      </c>
      <c r="K119" s="93">
        <f>J119-I119</f>
        <v>0</v>
      </c>
      <c r="L119" s="90" t="str">
        <f t="shared" ref="L119:L124" si="26">IF(I119="","",IF(I119=0,"",(J119/I119)-1))</f>
        <v/>
      </c>
    </row>
    <row r="120" spans="1:12" x14ac:dyDescent="0.15">
      <c r="A120" s="5"/>
      <c r="B120" s="57"/>
      <c r="C120" s="58"/>
      <c r="D120" s="22"/>
      <c r="E120" s="34"/>
      <c r="F120" s="126"/>
      <c r="G120" s="126"/>
      <c r="H120" s="16" t="str">
        <f>IF(Aloitus_Start!$D$1="Suomi","Ostetut, pain &amp; mikrom",IF(Aloitus_Start!$D$1="Svenska","Inköpta tryckta &amp; mikrofilmade","Valitse kieli - Välj spåket"))</f>
        <v>Valitse kieli - Välj spåket</v>
      </c>
      <c r="I120" s="38">
        <f>B189+B194</f>
        <v>0</v>
      </c>
      <c r="J120" s="38">
        <f>C189+C194</f>
        <v>0</v>
      </c>
      <c r="K120" s="93">
        <f>J120-I120</f>
        <v>0</v>
      </c>
      <c r="L120" s="90" t="str">
        <f t="shared" si="26"/>
        <v/>
      </c>
    </row>
    <row r="121" spans="1:12" x14ac:dyDescent="0.15">
      <c r="A121" s="6"/>
      <c r="B121" s="59"/>
      <c r="C121" s="60"/>
      <c r="D121" s="24">
        <f>C121-B121</f>
        <v>0</v>
      </c>
      <c r="E121" s="25" t="str">
        <f t="shared" ref="E121:E130" si="27">IF(B121="","",IF(B121=0,"",(C121/B121)-1))</f>
        <v/>
      </c>
      <c r="F121" s="127" t="b">
        <f>IF(B121="",IF(Aloitus_Start!$D$1="Suomi","Tieto puuttuu: "&amp;B$3,IF(Aloitus_Start!$D$1="Svenska","Information saknas: "&amp;B$3)),"")</f>
        <v>0</v>
      </c>
      <c r="G121" s="127" t="b">
        <f>IF(C121="",IF(Aloitus_Start!$D$1="Suomi","Tieto puuttuu: "&amp;C$3,IF(Aloitus_Start!$D$1="Svenska","Information saknas: "&amp;C$3)),"")</f>
        <v>0</v>
      </c>
      <c r="H121" s="38" t="str">
        <f>IF(Aloitus_Start!$D$1="Suomi","Ostojen osuus (pain &amp; mikrof %)",IF(Aloitus_Start!$D$1="Svenska","Andel inköpta av bokförvärv (tryckta &amp; mikrof %)","Valitse kieli - Välj spåket"))</f>
        <v>Valitse kieli - Välj spåket</v>
      </c>
      <c r="I121" s="42" t="str">
        <f>IF(I119=0,"",I120/I119)</f>
        <v/>
      </c>
      <c r="J121" s="42" t="str">
        <f>IF(J119=0,"",J120/J119)</f>
        <v/>
      </c>
      <c r="K121" s="89" t="str">
        <f>IF(I121="","",100*(J121-I121))</f>
        <v/>
      </c>
      <c r="L121" s="90" t="str">
        <f t="shared" si="26"/>
        <v/>
      </c>
    </row>
    <row r="122" spans="1:12" x14ac:dyDescent="0.15">
      <c r="A122" s="6"/>
      <c r="B122" s="59"/>
      <c r="C122" s="60"/>
      <c r="D122" s="24">
        <f>C122-B122</f>
        <v>0</v>
      </c>
      <c r="E122" s="25" t="str">
        <f t="shared" si="27"/>
        <v/>
      </c>
      <c r="F122" s="127" t="b">
        <f>IF(B122="",IF(Aloitus_Start!$D$1="Suomi","Tieto puuttuu: "&amp;B$3,IF(Aloitus_Start!$D$1="Svenska","Information saknas: "&amp;B$3)),"")</f>
        <v>0</v>
      </c>
      <c r="G122" s="127" t="b">
        <f>IF(C122="",IF(Aloitus_Start!$D$1="Suomi","Tieto puuttuu: "&amp;C$3,IF(Aloitus_Start!$D$1="Svenska","Information saknas: "&amp;C$3)),"")</f>
        <v>0</v>
      </c>
      <c r="H122" s="38" t="str">
        <f>IF(Aloitus_Start!$D$1="Suomi","E-kirjat",IF(Aloitus_Start!$D$1="Svenska","E-böcker","Valitse kieli - Välj spåket"))</f>
        <v>Valitse kieli - Välj spåket</v>
      </c>
      <c r="I122" s="38">
        <f>B191</f>
        <v>0</v>
      </c>
      <c r="J122" s="38">
        <f>C191</f>
        <v>0</v>
      </c>
      <c r="K122" s="93">
        <f>J122-I122</f>
        <v>0</v>
      </c>
      <c r="L122" s="90" t="str">
        <f t="shared" si="26"/>
        <v/>
      </c>
    </row>
    <row r="123" spans="1:12" x14ac:dyDescent="0.15">
      <c r="A123" s="9"/>
      <c r="B123" s="69"/>
      <c r="C123" s="70"/>
      <c r="D123" s="27">
        <f>C123-B123</f>
        <v>0</v>
      </c>
      <c r="E123" s="23" t="str">
        <f t="shared" si="27"/>
        <v/>
      </c>
      <c r="F123" s="130" t="b">
        <f>IF(B123="",IF(Aloitus_Start!$D$1="Suomi","Tieto puuttuu: "&amp;B$3,IF(Aloitus_Start!$D$1="Svenska","Information saknas: "&amp;B$3)),"")</f>
        <v>0</v>
      </c>
      <c r="G123" s="130" t="b">
        <f>IF(C123="",IF(Aloitus_Start!$D$1="Suomi","Tieto puuttuu: "&amp;C$3,IF(Aloitus_Start!$D$1="Svenska","Information saknas: "&amp;C$3)),"")</f>
        <v>0</v>
      </c>
      <c r="H123" s="38" t="str">
        <f>IF(Aloitus_Start!$D$1="Suomi","Ostetut e-kirjat",IF(Aloitus_Start!$D$1="Svenska","Inköpta e-böcker","Valitse kieli - Välj spåket"))</f>
        <v>Valitse kieli - Välj spåket</v>
      </c>
      <c r="I123" s="38">
        <f>B192</f>
        <v>0</v>
      </c>
      <c r="J123" s="38">
        <f>C192</f>
        <v>0</v>
      </c>
      <c r="K123" s="93">
        <f>IF(I123="","",J123-I123)</f>
        <v>0</v>
      </c>
      <c r="L123" s="90" t="str">
        <f t="shared" si="26"/>
        <v/>
      </c>
    </row>
    <row r="124" spans="1:12" x14ac:dyDescent="0.15">
      <c r="A124" s="5"/>
      <c r="B124" s="57"/>
      <c r="C124" s="58"/>
      <c r="D124" s="22">
        <f>C124-B124</f>
        <v>0</v>
      </c>
      <c r="E124" s="34" t="str">
        <f t="shared" si="27"/>
        <v/>
      </c>
      <c r="F124" s="126" t="b">
        <f>IF(B124="",IF(Aloitus_Start!$D$1="Suomi","Tieto puuttuu: "&amp;B$3,IF(Aloitus_Start!$D$1="Svenska","Information saknas: "&amp;B$3)),"")</f>
        <v>0</v>
      </c>
      <c r="G124" s="126" t="b">
        <f>IF(C124="",IF(Aloitus_Start!$D$1="Suomi","Tieto puuttuu: "&amp;C$3,IF(Aloitus_Start!$D$1="Svenska","Information saknas: "&amp;C$3)),"")</f>
        <v>0</v>
      </c>
      <c r="H124" s="38" t="str">
        <f>IF(Aloitus_Start!$D$1="Suomi","Ostojen osuus e-kirjoista %",IF(Aloitus_Start!$D$1="Svenska","Andel inköpta av e-böcker %","Valitse kieli - Välj spåket"))</f>
        <v>Valitse kieli - Välj spåket</v>
      </c>
      <c r="I124" s="42" t="str">
        <f>IF(I122=0,"",I123/I122)</f>
        <v/>
      </c>
      <c r="J124" s="42" t="str">
        <f>IF(J122=0,"",J123/J122)</f>
        <v/>
      </c>
      <c r="K124" s="89" t="str">
        <f>IF(I124="","",100*(J124-I124))</f>
        <v/>
      </c>
      <c r="L124" s="90" t="str">
        <f t="shared" si="26"/>
        <v/>
      </c>
    </row>
    <row r="125" spans="1:12" x14ac:dyDescent="0.15">
      <c r="A125" s="5"/>
      <c r="B125" s="57"/>
      <c r="C125" s="58"/>
      <c r="D125" s="22"/>
      <c r="E125" s="34" t="str">
        <f t="shared" si="27"/>
        <v/>
      </c>
      <c r="F125" s="126"/>
      <c r="G125" s="126"/>
      <c r="I125" s="35"/>
      <c r="J125" s="35"/>
      <c r="K125" s="52"/>
      <c r="L125" s="52"/>
    </row>
    <row r="126" spans="1:12" x14ac:dyDescent="0.15">
      <c r="A126" s="7"/>
      <c r="B126" s="63"/>
      <c r="C126" s="64"/>
      <c r="D126" s="27">
        <f>C126-B126</f>
        <v>0</v>
      </c>
      <c r="E126" s="23" t="str">
        <f t="shared" si="27"/>
        <v/>
      </c>
      <c r="F126" s="98" t="b">
        <f>IF(B126="",IF(Aloitus_Start!$D$1="Suomi","Tieto puuttuu: "&amp;B$3,IF(Aloitus_Start!$D$1="Svenska","Information saknas: "&amp;B$3)),"")</f>
        <v>0</v>
      </c>
      <c r="G126" s="98" t="b">
        <f>IF(C126="",IF(Aloitus_Start!$D$1="Suomi","Tieto puuttuu: "&amp;C$3,IF(Aloitus_Start!$D$1="Svenska","Information saknas: "&amp;C$3)),"")</f>
        <v>0</v>
      </c>
      <c r="H126" s="94" t="str">
        <f>IF(Aloitus_Start!$D$1="Suomi","Kokoelmatietokannan käyttö",IF(Aloitus_Start!$D$1="Svenska","Användning av samlingsdatabasen","Valitse kieli - Välj spåket"))</f>
        <v>Valitse kieli - Välj spåket</v>
      </c>
      <c r="I126" s="35">
        <f>B$3</f>
        <v>0</v>
      </c>
      <c r="J126" s="35">
        <f>C$3</f>
        <v>0</v>
      </c>
      <c r="K126" s="52" t="str">
        <f>IF(Aloitus_Start!$D$1="Suomi","Muutos",IF(Aloitus_Start!$D$1="Svenska","Förändring","Valitse kieli - Välj spåket"))</f>
        <v>Valitse kieli - Välj spåket</v>
      </c>
      <c r="L126" s="52" t="str">
        <f>IF(Aloitus_Start!$D$1="Suomi","Muutos%",IF(Aloitus_Start!$D$1="Svenska","Förändr%","Valitse kieli - Välj spåket"))</f>
        <v>Valitse kieli - Välj spåket</v>
      </c>
    </row>
    <row r="127" spans="1:12" x14ac:dyDescent="0.15">
      <c r="A127" s="7"/>
      <c r="B127" s="63"/>
      <c r="C127" s="64"/>
      <c r="D127" s="27">
        <f>C127-B127</f>
        <v>0</v>
      </c>
      <c r="E127" s="23" t="str">
        <f t="shared" si="27"/>
        <v/>
      </c>
      <c r="F127" s="98" t="b">
        <f>IF(B127="",IF(Aloitus_Start!$D$1="Suomi","Tieto puuttuu: "&amp;B$3,IF(Aloitus_Start!$D$1="Svenska","Information saknas: "&amp;B$3)),"")</f>
        <v>0</v>
      </c>
      <c r="G127" s="98" t="b">
        <f>IF(C127="",IF(Aloitus_Start!$D$1="Suomi","Tieto puuttuu: "&amp;C$3,IF(Aloitus_Start!$D$1="Svenska","Information saknas: "&amp;C$3)),"")</f>
        <v>0</v>
      </c>
      <c r="H127" s="38" t="str">
        <f>IF(Aloitus_Start!$D$1="Suomi","Katsotut tietueet",IF(Aloitus_Start!$D$1="Svenska","Granskade poster","Valitse kieli - Välj spåket"))</f>
        <v>Valitse kieli - Välj spåket</v>
      </c>
      <c r="I127" s="38">
        <f t="shared" ref="I127:J129" si="28">B394</f>
        <v>0</v>
      </c>
      <c r="J127" s="38">
        <f t="shared" si="28"/>
        <v>0</v>
      </c>
      <c r="K127" s="93">
        <f>IF(I127="","",J127-I127)</f>
        <v>0</v>
      </c>
      <c r="L127" s="90" t="str">
        <f t="shared" ref="L127:L132" si="29">IF(I127="","",IF(I127=0,"",(J127/I127)-1))</f>
        <v/>
      </c>
    </row>
    <row r="128" spans="1:12" x14ac:dyDescent="0.15">
      <c r="A128" s="7"/>
      <c r="B128" s="63"/>
      <c r="C128" s="64"/>
      <c r="D128" s="27">
        <f>C128-B128</f>
        <v>0</v>
      </c>
      <c r="E128" s="23" t="str">
        <f t="shared" si="27"/>
        <v/>
      </c>
      <c r="F128" s="98" t="b">
        <f>IF(B128="",IF(Aloitus_Start!$D$1="Suomi","Tieto puuttuu: "&amp;B$3,IF(Aloitus_Start!$D$1="Svenska","Information saknas: "&amp;B$3)),"")</f>
        <v>0</v>
      </c>
      <c r="G128" s="98" t="b">
        <f>IF(C128="",IF(Aloitus_Start!$D$1="Suomi","Tieto puuttuu: "&amp;C$3,IF(Aloitus_Start!$D$1="Svenska","Information saknas: "&amp;C$3)),"")</f>
        <v>0</v>
      </c>
      <c r="H128" s="38" t="str">
        <f>IF(Aloitus_Start!$D$1="Suomi","Tiedonhaut",IF(Aloitus_Start!$D$1="Svenska","Informationssökningar","Valitse kieli - Välj spåket"))</f>
        <v>Valitse kieli - Välj spåket</v>
      </c>
      <c r="I128" s="38">
        <f t="shared" si="28"/>
        <v>0</v>
      </c>
      <c r="J128" s="38">
        <f t="shared" si="28"/>
        <v>0</v>
      </c>
      <c r="K128" s="93">
        <f>IF(I128="","",J128-I128)</f>
        <v>0</v>
      </c>
      <c r="L128" s="90" t="str">
        <f t="shared" si="29"/>
        <v/>
      </c>
    </row>
    <row r="129" spans="1:12" x14ac:dyDescent="0.15">
      <c r="A129" s="9"/>
      <c r="B129" s="69"/>
      <c r="C129" s="70"/>
      <c r="D129" s="32">
        <f>C129-B129</f>
        <v>0</v>
      </c>
      <c r="E129" s="33" t="str">
        <f t="shared" si="27"/>
        <v/>
      </c>
      <c r="F129" s="130" t="b">
        <f>IF(B129="",IF(Aloitus_Start!$D$1="Suomi","Tieto puuttuu: "&amp;B$3,IF(Aloitus_Start!$D$1="Svenska","Information saknas: "&amp;B$3)),"")</f>
        <v>0</v>
      </c>
      <c r="G129" s="130" t="b">
        <f>IF(C129="",IF(Aloitus_Start!$D$1="Suomi","Tieto puuttuu: "&amp;C$3,IF(Aloitus_Start!$D$1="Svenska","Information saknas: "&amp;C$3)),"")</f>
        <v>0</v>
      </c>
      <c r="H129" s="38" t="str">
        <f>IF(Aloitus_Start!$D$1="Suomi","Yht.ottokerrat",IF(Aloitus_Start!$D$1="Svenska","Kontakter","Valitse kieli - Välj spåket"))</f>
        <v>Valitse kieli - Välj spåket</v>
      </c>
      <c r="I129" s="38">
        <f t="shared" si="28"/>
        <v>0</v>
      </c>
      <c r="J129" s="38">
        <f t="shared" si="28"/>
        <v>0</v>
      </c>
      <c r="K129" s="93">
        <f>IF(I129="","",J129-I129)</f>
        <v>0</v>
      </c>
      <c r="L129" s="90" t="str">
        <f t="shared" si="29"/>
        <v/>
      </c>
    </row>
    <row r="130" spans="1:12" x14ac:dyDescent="0.15">
      <c r="A130" s="5"/>
      <c r="B130" s="57"/>
      <c r="C130" s="58"/>
      <c r="D130" s="22">
        <f>C130-B130</f>
        <v>0</v>
      </c>
      <c r="E130" s="23" t="str">
        <f t="shared" si="27"/>
        <v/>
      </c>
      <c r="F130" s="126" t="b">
        <f>IF(B130="",IF(Aloitus_Start!$D$1="Suomi","Tieto puuttuu: "&amp;B$3,IF(Aloitus_Start!$D$1="Svenska","Information saknas: "&amp;B$3)),"")</f>
        <v>0</v>
      </c>
      <c r="G130" s="126" t="b">
        <f>IF(C130="",IF(Aloitus_Start!$D$1="Suomi","Tieto puuttuu: "&amp;C$3,IF(Aloitus_Start!$D$1="Svenska","Information saknas: "&amp;C$3)),"")</f>
        <v>0</v>
      </c>
      <c r="H130" s="38" t="str">
        <f>IF(Aloitus_Start!$D$1="Suomi","Katsotut tietuteet / yht.ottokerta",IF(Aloitus_Start!$D$1="Svenska","Granskade poster / kontakt","Valitse kieli - Välj spåket"))</f>
        <v>Valitse kieli - Välj spåket</v>
      </c>
      <c r="I130" s="14" t="str">
        <f>IF(I129=0,"",I127/I129)</f>
        <v/>
      </c>
      <c r="J130" s="14" t="str">
        <f>IF(J129=0,"",J127/J129)</f>
        <v/>
      </c>
      <c r="K130" s="93" t="str">
        <f>IF(I130="","",J130-I130)</f>
        <v/>
      </c>
      <c r="L130" s="90" t="str">
        <f t="shared" si="29"/>
        <v/>
      </c>
    </row>
    <row r="131" spans="1:12" x14ac:dyDescent="0.15">
      <c r="A131" s="4"/>
      <c r="B131" s="61"/>
      <c r="C131" s="62"/>
      <c r="D131" s="129" t="str">
        <f>IF(Aloitus_Start!$D$1="Suomi","Muutos",IF(Aloitus_Start!$D$1="Svenska","Förändring","Valitse kieli - Välj spåket"))</f>
        <v>Valitse kieli - Välj spåket</v>
      </c>
      <c r="E131" s="129" t="str">
        <f>IF(Aloitus_Start!$D$1="Suomi","Muutos%",IF(Aloitus_Start!$D$1="Svenska","Förändr%","Valitse kieli - Välj spåket"))</f>
        <v>Valitse kieli - Välj spåket</v>
      </c>
      <c r="F131" s="125"/>
      <c r="G131" s="125"/>
      <c r="H131" s="38" t="str">
        <f>IF(Aloitus_Start!$D$1="Suomi","Tiedohaut / yht.ottokerta",IF(Aloitus_Start!$D$1="Svenska","Informationssökningar / kontakt","Valitse kieli - Välj spåket"))</f>
        <v>Valitse kieli - Välj spåket</v>
      </c>
      <c r="I131" s="14" t="str">
        <f>IF(I129=0,"",I128/I129)</f>
        <v/>
      </c>
      <c r="J131" s="14" t="str">
        <f>IF(J129=0,"",J128/J129)</f>
        <v/>
      </c>
      <c r="K131" s="93" t="str">
        <f>IF(I131="","",J131-I131)</f>
        <v/>
      </c>
      <c r="L131" s="90" t="str">
        <f t="shared" si="29"/>
        <v/>
      </c>
    </row>
    <row r="132" spans="1:12" x14ac:dyDescent="0.15">
      <c r="A132" s="5"/>
      <c r="B132" s="57"/>
      <c r="C132" s="58"/>
      <c r="D132" s="22">
        <f>C132-B132</f>
        <v>0</v>
      </c>
      <c r="E132" s="23" t="str">
        <f>IF(B132="","",IF(B132=0,"",(C132/B132)-1))</f>
        <v/>
      </c>
      <c r="F132" s="126" t="b">
        <f>IF(B132="",IF(Aloitus_Start!$D$1="Suomi","Tieto puuttuu: "&amp;B$3,IF(Aloitus_Start!$D$1="Svenska","Information saknas: "&amp;B$3)),"")</f>
        <v>0</v>
      </c>
      <c r="G132" s="126" t="b">
        <f>IF(C132="",IF(Aloitus_Start!$D$1="Suomi","Tieto puuttuu: "&amp;C$3,IF(Aloitus_Start!$D$1="Svenska","Information saknas: "&amp;C$3)),"")</f>
        <v>0</v>
      </c>
      <c r="H132" s="38" t="str">
        <f>IF(Aloitus_Start!$D$1="Suomi","Katsottujen osuus hauista",IF(Aloitus_Start!$D$1="Svenska","Antal granskade av sökningar","Valitse kieli - Välj spåket"))</f>
        <v>Valitse kieli - Välj spåket</v>
      </c>
      <c r="I132" s="42" t="str">
        <f>IF(I128=0,"",I127/I128)</f>
        <v/>
      </c>
      <c r="J132" s="42" t="str">
        <f>IF(J128=0,"",J127/J128)</f>
        <v/>
      </c>
      <c r="K132" s="89" t="str">
        <f>IF(I132="","",100*(J132-I132))</f>
        <v/>
      </c>
      <c r="L132" s="90" t="str">
        <f t="shared" si="29"/>
        <v/>
      </c>
    </row>
    <row r="133" spans="1:12" x14ac:dyDescent="0.15">
      <c r="A133" s="5"/>
      <c r="B133" s="57"/>
      <c r="C133" s="58"/>
      <c r="D133" s="22"/>
      <c r="E133" s="34"/>
      <c r="F133" s="126"/>
      <c r="G133" s="126"/>
      <c r="K133" s="92"/>
    </row>
    <row r="134" spans="1:12" x14ac:dyDescent="0.15">
      <c r="A134" s="6"/>
      <c r="B134" s="73"/>
      <c r="C134" s="74"/>
      <c r="D134" s="41">
        <f>C134-B134</f>
        <v>0</v>
      </c>
      <c r="E134" s="25" t="str">
        <f>IF(B134="","",IF(B134=0,"",(C134/B134)-1))</f>
        <v/>
      </c>
      <c r="F134" s="127" t="b">
        <f>IF(B134="",IF(Aloitus_Start!$D$1="Suomi","Tieto puuttuu: "&amp;B$3,IF(Aloitus_Start!$D$1="Svenska","Information saknas: "&amp;B$3)),"")</f>
        <v>0</v>
      </c>
      <c r="G134" s="127" t="b">
        <f>IF(C134="",IF(Aloitus_Start!$D$1="Suomi","Tieto puuttuu: "&amp;C$3,IF(Aloitus_Start!$D$1="Svenska","Information saknas: "&amp;C$3)),"")</f>
        <v>0</v>
      </c>
      <c r="H134" s="13" t="str">
        <f>IF(Aloitus_Start!$D$1="Suomi",MID(A397,7,25),IF(Aloitus_Start!$D$1="Svenska",MID(A397,7,43),"Valitse kieli - Välj spåket"))</f>
        <v>Valitse kieli - Välj spåket</v>
      </c>
      <c r="I134" s="35">
        <f>B$3</f>
        <v>0</v>
      </c>
      <c r="J134" s="35">
        <f>C$3</f>
        <v>0</v>
      </c>
      <c r="K134" s="52" t="str">
        <f>IF(Aloitus_Start!$D$1="Suomi","Muutos",IF(Aloitus_Start!$D$1="Svenska","Förändring","Valitse kieli - Välj spåket"))</f>
        <v>Valitse kieli - Välj spåket</v>
      </c>
      <c r="L134" s="52" t="str">
        <f>IF(Aloitus_Start!$D$1="Suomi","Muutos%",IF(Aloitus_Start!$D$1="Svenska","Förändr%","Valitse kieli - Välj spåket"))</f>
        <v>Valitse kieli - Välj spåket</v>
      </c>
    </row>
    <row r="135" spans="1:12" x14ac:dyDescent="0.15">
      <c r="A135" s="6"/>
      <c r="B135" s="73"/>
      <c r="C135" s="74"/>
      <c r="D135" s="41">
        <f>C135-B135</f>
        <v>0</v>
      </c>
      <c r="E135" s="25" t="str">
        <f>IF(B135="","",IF(B135=0,"",(C135/B135)-1))</f>
        <v/>
      </c>
      <c r="F135" s="127" t="b">
        <f>IF(B135="",IF(Aloitus_Start!$D$1="Suomi","Tieto puuttuu: "&amp;B$3,IF(Aloitus_Start!$D$1="Svenska","Information saknas: "&amp;B$3)),"")</f>
        <v>0</v>
      </c>
      <c r="G135" s="127" t="b">
        <f>IF(C135="",IF(Aloitus_Start!$D$1="Suomi","Tieto puuttuu: "&amp;C$3,IF(Aloitus_Start!$D$1="Svenska","Information saknas: "&amp;C$3)),"")</f>
        <v>0</v>
      </c>
      <c r="H135" s="38" t="str">
        <f>IF(Aloitus_Start!$D$1="Suomi","Tiedonhaut",IF(Aloitus_Start!$D$1="Svenska","Informationssökningar","Valitse kieli - Välj spåket"))</f>
        <v>Valitse kieli - Välj spåket</v>
      </c>
      <c r="I135" s="38">
        <f>B398</f>
        <v>0</v>
      </c>
      <c r="J135" s="38">
        <f>C398</f>
        <v>0</v>
      </c>
      <c r="K135" s="93">
        <f>IF(I135="","",100*(J135-I135))</f>
        <v>0</v>
      </c>
      <c r="L135" s="90" t="str">
        <f>IF(I135="","",IF(I135=0,"",(J135/I135)-1))</f>
        <v/>
      </c>
    </row>
    <row r="136" spans="1:12" x14ac:dyDescent="0.15">
      <c r="A136" s="7"/>
      <c r="B136" s="63"/>
      <c r="C136" s="64"/>
      <c r="D136" s="27">
        <f>C136-B136</f>
        <v>0</v>
      </c>
      <c r="E136" s="23" t="str">
        <f>IF(B136="","",IF(B136=0,"",(C136/B136)-1))</f>
        <v/>
      </c>
      <c r="F136" s="98" t="b">
        <f>IF(B136="",IF(Aloitus_Start!$D$1="Suomi","Tieto puuttuu: "&amp;B$3,IF(Aloitus_Start!$D$1="Svenska","Information saknas: "&amp;B$3)),"")</f>
        <v>0</v>
      </c>
      <c r="G136" s="98" t="b">
        <f>IF(C136="",IF(Aloitus_Start!$D$1="Suomi","Tieto puuttuu: "&amp;C$3,IF(Aloitus_Start!$D$1="Svenska","Information saknas: "&amp;C$3)),"")</f>
        <v>0</v>
      </c>
      <c r="H136" s="38" t="str">
        <f>IF(Aloitus_Start!$D$1="Suomi","Yht.ottokerrat",IF(Aloitus_Start!$D$1="Svenska","Kontakter","Valitse kieli - Välj spåket"))</f>
        <v>Valitse kieli - Välj spåket</v>
      </c>
      <c r="I136" s="38">
        <f>B399</f>
        <v>0</v>
      </c>
      <c r="J136" s="38">
        <f>C399</f>
        <v>0</v>
      </c>
      <c r="K136" s="93">
        <f>IF(I136="","",100*(J136-I136))</f>
        <v>0</v>
      </c>
      <c r="L136" s="90" t="str">
        <f>IF(I136="","",IF(I136=0,"",(J136/I136)-1))</f>
        <v/>
      </c>
    </row>
    <row r="137" spans="1:12" x14ac:dyDescent="0.15">
      <c r="A137" s="5"/>
      <c r="B137" s="57"/>
      <c r="C137" s="58"/>
      <c r="D137" s="22">
        <f>C137-B137</f>
        <v>0</v>
      </c>
      <c r="E137" s="34" t="str">
        <f>IF(B137="","",IF(B137=0,"",(C137/B137)-1))</f>
        <v/>
      </c>
      <c r="F137" s="126" t="b">
        <f>IF(B137="",IF(Aloitus_Start!$D$1="Suomi","Tieto puuttuu: "&amp;B$3,IF(Aloitus_Start!$D$1="Svenska","Information saknas: "&amp;B$3)),"")</f>
        <v>0</v>
      </c>
      <c r="G137" s="126" t="b">
        <f>IF(C137="",IF(Aloitus_Start!$D$1="Suomi","Tieto puuttuu: "&amp;C$3,IF(Aloitus_Start!$D$1="Svenska","Information saknas: "&amp;C$3)),"")</f>
        <v>0</v>
      </c>
    </row>
    <row r="138" spans="1:12" x14ac:dyDescent="0.15">
      <c r="A138" s="9"/>
      <c r="B138" s="69"/>
      <c r="C138" s="70"/>
      <c r="D138" s="27">
        <f>C138-B138</f>
        <v>0</v>
      </c>
      <c r="E138" s="23" t="str">
        <f>IF(B138="","",IF(B138=0,"",(C138/B138)-1))</f>
        <v/>
      </c>
      <c r="F138" s="130" t="b">
        <f>IF(B138="",IF(Aloitus_Start!$D$1="Suomi","Tieto puuttuu: "&amp;B$3,IF(Aloitus_Start!$D$1="Svenska","Information saknas: "&amp;B$3)),"")</f>
        <v>0</v>
      </c>
      <c r="G138" s="130" t="b">
        <f>IF(C138="",IF(Aloitus_Start!$D$1="Suomi","Tieto puuttuu: "&amp;C$3,IF(Aloitus_Start!$D$1="Svenska","Information saknas: "&amp;C$3)),"")</f>
        <v>0</v>
      </c>
      <c r="H138" s="13" t="str">
        <f>IF(Aloitus_Start!$D$1="Suomi",MID(A400,7,26),IF(Aloitus_Start!$D$1="Svenska",MID(A400,7,24),"Valitse kieli - Välj spåket"))</f>
        <v>Valitse kieli - Välj spåket</v>
      </c>
      <c r="I138" s="35">
        <f>B$3</f>
        <v>0</v>
      </c>
      <c r="J138" s="35">
        <f>C$3</f>
        <v>0</v>
      </c>
      <c r="K138" s="52" t="str">
        <f>IF(Aloitus_Start!$D$1="Suomi","Muutos",IF(Aloitus_Start!$D$1="Svenska","Förändring","Valitse kieli - Välj spåket"))</f>
        <v>Valitse kieli - Välj spåket</v>
      </c>
      <c r="L138" s="52" t="str">
        <f>IF(Aloitus_Start!$D$1="Suomi","Muutos%",IF(Aloitus_Start!$D$1="Svenska","Förändr%","Valitse kieli - Välj spåket"))</f>
        <v>Valitse kieli - Välj spåket</v>
      </c>
    </row>
    <row r="139" spans="1:12" x14ac:dyDescent="0.15">
      <c r="A139" s="4"/>
      <c r="B139" s="61"/>
      <c r="C139" s="62"/>
      <c r="D139" s="129" t="str">
        <f>IF(Aloitus_Start!$D$1="Suomi","Muutos",IF(Aloitus_Start!$D$1="Svenska","Förändring","Valitse kieli - Välj spåket"))</f>
        <v>Valitse kieli - Välj spåket</v>
      </c>
      <c r="E139" s="129" t="str">
        <f>IF(Aloitus_Start!$D$1="Suomi","Muutos%",IF(Aloitus_Start!$D$1="Svenska","Förändr%","Valitse kieli - Välj spåket"))</f>
        <v>Valitse kieli - Välj spåket</v>
      </c>
      <c r="F139" s="125"/>
      <c r="G139" s="125"/>
      <c r="H139" s="39" t="str">
        <f>IF(Aloitus_Start!$D$1="Suomi",MID(A401,9,17),IF(Aloitus_Start!$D$1="Svenska",MID(A401,9,16),"Valitse kieli - Välj spåket"))</f>
        <v>Valitse kieli - Välj spåket</v>
      </c>
      <c r="I139" s="38">
        <f t="shared" ref="I139:J144" si="30">B401</f>
        <v>0</v>
      </c>
      <c r="J139" s="38">
        <f t="shared" si="30"/>
        <v>0</v>
      </c>
      <c r="K139" s="93">
        <f t="shared" ref="K139:K144" si="31">J139-I139</f>
        <v>0</v>
      </c>
      <c r="L139" s="90" t="str">
        <f t="shared" ref="L139:L144" si="32">IF(I139="","",IF(I139=0,"",(J139/I139)-1))</f>
        <v/>
      </c>
    </row>
    <row r="140" spans="1:12" x14ac:dyDescent="0.15">
      <c r="A140" s="5"/>
      <c r="B140" s="57"/>
      <c r="C140" s="58"/>
      <c r="D140" s="22">
        <f>C140-B140</f>
        <v>0</v>
      </c>
      <c r="E140" s="23" t="str">
        <f>IF(B140="","",IF(B140=0,"",(C140/B140)-1))</f>
        <v/>
      </c>
      <c r="F140" s="126" t="b">
        <f>IF(B140="",IF(Aloitus_Start!$D$1="Suomi","Tieto puuttuu: "&amp;B$3,IF(Aloitus_Start!$D$1="Svenska","Information saknas: "&amp;B$3)),"")</f>
        <v>0</v>
      </c>
      <c r="G140" s="126" t="b">
        <f>IF(C140="",IF(Aloitus_Start!$D$1="Suomi","Tieto puuttuu: "&amp;C$3,IF(Aloitus_Start!$D$1="Svenska","Information saknas: "&amp;C$3)),"")</f>
        <v>0</v>
      </c>
      <c r="H140" s="38" t="str">
        <f>IF(Aloitus_Start!$D$1="Suomi","Katsotut, FinELib (tietoa ei saada)",IF(Aloitus_Start!$D$1="Svenska","Granskade poster, FinELib (data fås ej)","Valitse kieli - Välj spåket"))</f>
        <v>Valitse kieli - Välj spåket</v>
      </c>
      <c r="I140" s="38">
        <f t="shared" si="30"/>
        <v>0</v>
      </c>
      <c r="J140" s="38">
        <f t="shared" si="30"/>
        <v>0</v>
      </c>
      <c r="K140" s="93">
        <f t="shared" si="31"/>
        <v>0</v>
      </c>
      <c r="L140" s="90" t="str">
        <f t="shared" si="32"/>
        <v/>
      </c>
    </row>
    <row r="141" spans="1:12" x14ac:dyDescent="0.15">
      <c r="A141" s="4"/>
      <c r="B141" s="61"/>
      <c r="C141" s="62"/>
      <c r="D141" s="26"/>
      <c r="E141" s="36"/>
      <c r="F141" s="125"/>
      <c r="G141" s="125"/>
      <c r="H141" s="38" t="str">
        <f>IF(Aloitus_Start!$D$1="Suomi","Katsotut, muut",IF(Aloitus_Start!$D$1="Svenska","Granskade, övriga","Valitse kieli - Välj spåket"))</f>
        <v>Valitse kieli - Välj spåket</v>
      </c>
      <c r="I141" s="38">
        <f t="shared" si="30"/>
        <v>0</v>
      </c>
      <c r="J141" s="38">
        <f t="shared" si="30"/>
        <v>0</v>
      </c>
      <c r="K141" s="93">
        <f t="shared" si="31"/>
        <v>0</v>
      </c>
      <c r="L141" s="90" t="str">
        <f t="shared" si="32"/>
        <v/>
      </c>
    </row>
    <row r="142" spans="1:12" x14ac:dyDescent="0.15">
      <c r="A142" s="7"/>
      <c r="B142" s="63"/>
      <c r="C142" s="64"/>
      <c r="D142" s="27">
        <f>C142-B142</f>
        <v>0</v>
      </c>
      <c r="E142" s="23" t="str">
        <f>IF(B142="","",IF(B142=0,"",(C142/B142)-1))</f>
        <v/>
      </c>
      <c r="F142" s="98" t="b">
        <f>IF(B142="",IF(Aloitus_Start!$D$1="Suomi","Tieto puuttuu: "&amp;B$3,IF(Aloitus_Start!$D$1="Svenska","Information saknas: "&amp;B$3)),"")</f>
        <v>0</v>
      </c>
      <c r="G142" s="98" t="b">
        <f>IF(C142="",IF(Aloitus_Start!$D$1="Suomi","Tieto puuttuu: "&amp;C$3,IF(Aloitus_Start!$D$1="Svenska","Information saknas: "&amp;C$3)),"")</f>
        <v>0</v>
      </c>
      <c r="H142" s="38" t="str">
        <f>IF(Aloitus_Start!$D$1="Suomi","Tiedonhaut yht",IF(Aloitus_Start!$D$1="Svenska","Informationssökningar, sammanl","Valitse kieli - Välj spåket"))</f>
        <v>Valitse kieli - Välj spåket</v>
      </c>
      <c r="I142" s="38">
        <f t="shared" si="30"/>
        <v>0</v>
      </c>
      <c r="J142" s="38">
        <f t="shared" si="30"/>
        <v>0</v>
      </c>
      <c r="K142" s="93">
        <f t="shared" si="31"/>
        <v>0</v>
      </c>
      <c r="L142" s="90" t="str">
        <f t="shared" si="32"/>
        <v/>
      </c>
    </row>
    <row r="143" spans="1:12" x14ac:dyDescent="0.15">
      <c r="A143" s="4"/>
      <c r="B143" s="61"/>
      <c r="C143" s="62"/>
      <c r="D143" s="129" t="str">
        <f>IF(Aloitus_Start!$D$1="Suomi","Muutos",IF(Aloitus_Start!$D$1="Svenska","Förändring","Valitse kieli - Välj spåket"))</f>
        <v>Valitse kieli - Välj spåket</v>
      </c>
      <c r="E143" s="129" t="str">
        <f>IF(Aloitus_Start!$D$1="Suomi","Muutos%",IF(Aloitus_Start!$D$1="Svenska","Förändr%","Valitse kieli - Välj spåket"))</f>
        <v>Valitse kieli - Välj spåket</v>
      </c>
      <c r="F143" s="125"/>
      <c r="G143" s="125"/>
      <c r="H143" s="38" t="str">
        <f>IF(Aloitus_Start!$D$1="Suomi","FinELib-haut",IF(Aloitus_Start!$D$1="Svenska","FinELibsökningar","Valitse kieli - Välj spåket"))</f>
        <v>Valitse kieli - Välj spåket</v>
      </c>
      <c r="I143" s="38">
        <f t="shared" si="30"/>
        <v>0</v>
      </c>
      <c r="J143" s="38">
        <f t="shared" si="30"/>
        <v>0</v>
      </c>
      <c r="K143" s="93">
        <f t="shared" si="31"/>
        <v>0</v>
      </c>
      <c r="L143" s="90" t="str">
        <f t="shared" si="32"/>
        <v/>
      </c>
    </row>
    <row r="144" spans="1:12" x14ac:dyDescent="0.15">
      <c r="A144" s="7"/>
      <c r="B144" s="63"/>
      <c r="C144" s="64"/>
      <c r="D144" s="27">
        <f>C144-B144</f>
        <v>0</v>
      </c>
      <c r="E144" s="23" t="str">
        <f>IF(B144="","",IF(B144=0,"",(C144/B144)-1))</f>
        <v/>
      </c>
      <c r="F144" s="98" t="b">
        <f>IF(B144="",IF(Aloitus_Start!$D$1="Suomi","Tieto puuttuu: "&amp;B$3,IF(Aloitus_Start!$D$1="Svenska","Information saknas: "&amp;B$3)),"")</f>
        <v>0</v>
      </c>
      <c r="G144" s="98" t="b">
        <f>IF(C144="",IF(Aloitus_Start!$D$1="Suomi","Tieto puuttuu: "&amp;C$3,IF(Aloitus_Start!$D$1="Svenska","Information saknas: "&amp;C$3)),"")</f>
        <v>0</v>
      </c>
      <c r="H144" s="38" t="str">
        <f>IF(Aloitus_Start!$D$1="Suomi","Muut haut",IF(Aloitus_Start!$D$1="Svenska","Övriga sökningar","Valitse kieli - Välj spåket"))</f>
        <v>Valitse kieli - Välj spåket</v>
      </c>
      <c r="I144" s="38">
        <f t="shared" si="30"/>
        <v>0</v>
      </c>
      <c r="J144" s="38">
        <f t="shared" si="30"/>
        <v>0</v>
      </c>
      <c r="K144" s="93">
        <f t="shared" si="31"/>
        <v>0</v>
      </c>
      <c r="L144" s="90" t="str">
        <f t="shared" si="32"/>
        <v/>
      </c>
    </row>
    <row r="145" spans="1:12" x14ac:dyDescent="0.15">
      <c r="A145" s="7"/>
      <c r="B145" s="63"/>
      <c r="C145" s="64"/>
      <c r="D145" s="27">
        <f>C145-B145</f>
        <v>0</v>
      </c>
      <c r="E145" s="23" t="str">
        <f>IF(B145="","",IF(B145=0,"",(C145/B145)-1))</f>
        <v/>
      </c>
      <c r="F145" s="98" t="b">
        <f>IF(B145="",IF(Aloitus_Start!$D$1="Suomi","Tieto puuttuu: "&amp;B$3,IF(Aloitus_Start!$D$1="Svenska","Information saknas: "&amp;B$3)),"")</f>
        <v>0</v>
      </c>
      <c r="G145" s="98" t="b">
        <f>IF(C145="",IF(Aloitus_Start!$D$1="Suomi","Tieto puuttuu: "&amp;C$3,IF(Aloitus_Start!$D$1="Svenska","Information saknas: "&amp;C$3)),"")</f>
        <v>0</v>
      </c>
      <c r="H145" s="38" t="str">
        <f>IF(Aloitus_Start!$D$1="Suomi","Katsotut tietueet",IF(Aloitus_Start!$D$1="Svenska","Granskade poster","Valitse kieli - Välj spåket"))</f>
        <v>Valitse kieli - Välj spåket</v>
      </c>
      <c r="I145" s="35">
        <f>B$3</f>
        <v>0</v>
      </c>
      <c r="J145" s="35">
        <f>C$3</f>
        <v>0</v>
      </c>
      <c r="K145" s="52" t="str">
        <f>IF(Aloitus_Start!$D$1="Suomi","Muutos",IF(Aloitus_Start!$D$1="Svenska","Förändring","Valitse kieli - Välj spåket"))</f>
        <v>Valitse kieli - Välj spåket</v>
      </c>
      <c r="L145" s="52" t="str">
        <f>IF(Aloitus_Start!$D$1="Suomi","Muutos%",IF(Aloitus_Start!$D$1="Svenska","Förändr%","Valitse kieli - Välj spåket"))</f>
        <v>Valitse kieli - Välj spåket</v>
      </c>
    </row>
    <row r="146" spans="1:12" x14ac:dyDescent="0.15">
      <c r="A146" s="7"/>
      <c r="B146" s="63"/>
      <c r="C146" s="64"/>
      <c r="D146" s="27">
        <f>C146-B146</f>
        <v>0</v>
      </c>
      <c r="E146" s="23" t="str">
        <f>IF(B146="","",IF(B146=0,"",(C146/B146)-1))</f>
        <v/>
      </c>
      <c r="F146" s="98" t="b">
        <f>IF(B146="",IF(Aloitus_Start!$D$1="Suomi","Tieto puuttuu: "&amp;B$3,IF(Aloitus_Start!$D$1="Svenska","Information saknas: "&amp;B$3)),"")</f>
        <v>0</v>
      </c>
      <c r="G146" s="98" t="b">
        <f>IF(C146="",IF(Aloitus_Start!$D$1="Suomi","Tieto puuttuu: "&amp;C$3,IF(Aloitus_Start!$D$1="Svenska","Information saknas: "&amp;C$3)),"")</f>
        <v>0</v>
      </c>
      <c r="H146" s="39" t="s">
        <v>0</v>
      </c>
      <c r="I146" s="42" t="str">
        <f>IF(I139=0,"",I140/I$139)</f>
        <v/>
      </c>
      <c r="J146" s="42" t="str">
        <f>IF(J139=0,"",J140/J$139)</f>
        <v/>
      </c>
      <c r="K146" s="89" t="str">
        <f>IF(I146="","",100*(J146-I146))</f>
        <v/>
      </c>
      <c r="L146" s="90" t="str">
        <f>IF(I146="","",IF(I146=0,"",(J146/I146)-1))</f>
        <v/>
      </c>
    </row>
    <row r="147" spans="1:12" x14ac:dyDescent="0.15">
      <c r="A147" s="7"/>
      <c r="B147" s="63"/>
      <c r="C147" s="64"/>
      <c r="D147" s="27">
        <f>C147-B147</f>
        <v>0</v>
      </c>
      <c r="E147" s="23" t="str">
        <f>IF(B147="","",IF(B147=0,"",(C147/B147)-1))</f>
        <v/>
      </c>
      <c r="F147" s="98" t="b">
        <f>IF(B147="",IF(Aloitus_Start!$D$1="Suomi","Tieto puuttuu: "&amp;B$3,IF(Aloitus_Start!$D$1="Svenska","Information saknas: "&amp;B$3)),"")</f>
        <v>0</v>
      </c>
      <c r="G147" s="98" t="b">
        <f>IF(C147="",IF(Aloitus_Start!$D$1="Suomi","Tieto puuttuu: "&amp;C$3,IF(Aloitus_Start!$D$1="Svenska","Information saknas: "&amp;C$3)),"")</f>
        <v>0</v>
      </c>
      <c r="H147" s="38" t="str">
        <f>IF(Aloitus_Start!$D$1="Suomi","Muut",IF(Aloitus_Start!$D$1="Svenska","Övriga","Valitse kieli - Välj spåket"))</f>
        <v>Valitse kieli - Välj spåket</v>
      </c>
      <c r="I147" s="42" t="str">
        <f>IF(I139=0,"",I141/I$139)</f>
        <v/>
      </c>
      <c r="J147" s="42" t="str">
        <f>IF(J139=0,"",J141/J$139)</f>
        <v/>
      </c>
      <c r="K147" s="89" t="str">
        <f>IF(I147="","",100*(J147-I147))</f>
        <v/>
      </c>
      <c r="L147" s="90" t="str">
        <f>IF(I147="","",IF(I147=0,"",(J147/I147)-1))</f>
        <v/>
      </c>
    </row>
    <row r="148" spans="1:12" x14ac:dyDescent="0.15">
      <c r="A148" s="7"/>
      <c r="B148" s="63"/>
      <c r="C148" s="64"/>
      <c r="D148" s="27">
        <f>C148-B148</f>
        <v>0</v>
      </c>
      <c r="E148" s="23" t="str">
        <f>IF(B148="","",IF(B148=0,"",(C148/B148)-1))</f>
        <v/>
      </c>
      <c r="F148" s="98" t="b">
        <f>IF(B148="",IF(Aloitus_Start!$D$1="Suomi","Tieto puuttuu: "&amp;B$3,IF(Aloitus_Start!$D$1="Svenska","Information saknas: "&amp;B$3)),"")</f>
        <v>0</v>
      </c>
      <c r="G148" s="98" t="b">
        <f>IF(C148="",IF(Aloitus_Start!$D$1="Suomi","Tieto puuttuu: "&amp;C$3,IF(Aloitus_Start!$D$1="Svenska","Information saknas: "&amp;C$3)),"")</f>
        <v>0</v>
      </c>
      <c r="H148" s="38" t="str">
        <f>IF(Aloitus_Start!$D$1="Suomi","Tiedonhaut",IF(Aloitus_Start!$D$1="Svenska","Informationssökningar","Valitse kieli - Välj spåket"))</f>
        <v>Valitse kieli - Välj spåket</v>
      </c>
      <c r="I148" s="35">
        <f>B$3</f>
        <v>0</v>
      </c>
      <c r="J148" s="35">
        <f>C$3</f>
        <v>0</v>
      </c>
      <c r="K148" s="52" t="str">
        <f>IF(Aloitus_Start!$D$1="Suomi","Muutos",IF(Aloitus_Start!$D$1="Svenska","Förändring","Valitse kieli - Välj spåket"))</f>
        <v>Valitse kieli - Välj spåket</v>
      </c>
      <c r="L148" s="52" t="str">
        <f>IF(Aloitus_Start!$D$1="Suomi","Muutos%",IF(Aloitus_Start!$D$1="Svenska","Förändr%","Valitse kieli - Välj spåket"))</f>
        <v>Valitse kieli - Välj spåket</v>
      </c>
    </row>
    <row r="149" spans="1:12" x14ac:dyDescent="0.15">
      <c r="A149" s="4"/>
      <c r="B149" s="61"/>
      <c r="C149" s="62"/>
      <c r="D149" s="129" t="str">
        <f>IF(Aloitus_Start!$D$1="Suomi","Muutos",IF(Aloitus_Start!$D$1="Svenska","Förändring","Valitse kieli - Välj spåket"))</f>
        <v>Valitse kieli - Välj spåket</v>
      </c>
      <c r="E149" s="129" t="str">
        <f>IF(Aloitus_Start!$D$1="Suomi","Muutos%",IF(Aloitus_Start!$D$1="Svenska","Förändr%","Valitse kieli - Välj spåket"))</f>
        <v>Valitse kieli - Välj spåket</v>
      </c>
      <c r="F149" s="125"/>
      <c r="G149" s="125"/>
      <c r="H149" s="39" t="s">
        <v>0</v>
      </c>
      <c r="I149" s="42" t="str">
        <f>IF(I142=0,"",I143/I$142)</f>
        <v/>
      </c>
      <c r="J149" s="42" t="str">
        <f>IF(J142=0,"",J143/J$142)</f>
        <v/>
      </c>
      <c r="K149" s="89" t="str">
        <f>IF(I149="","",100*(J149-I149))</f>
        <v/>
      </c>
      <c r="L149" s="90" t="str">
        <f>IF(I149="","",IF(I149=0,"",(J149/I149)-1))</f>
        <v/>
      </c>
    </row>
    <row r="150" spans="1:12" x14ac:dyDescent="0.15">
      <c r="A150" s="7"/>
      <c r="B150" s="63"/>
      <c r="C150" s="64"/>
      <c r="D150" s="27">
        <f>C150-B150</f>
        <v>0</v>
      </c>
      <c r="E150" s="23" t="str">
        <f>IF(B150="","",IF(B150=0,"",(C150/B150)-1))</f>
        <v/>
      </c>
      <c r="F150" s="98" t="b">
        <f>IF(B150="",IF(Aloitus_Start!$D$1="Suomi","Tieto puuttuu: "&amp;B$3,IF(Aloitus_Start!$D$1="Svenska","Information saknas: "&amp;B$3)),"")</f>
        <v>0</v>
      </c>
      <c r="G150" s="98" t="b">
        <f>IF(C150="",IF(Aloitus_Start!$D$1="Suomi","Tieto puuttuu: "&amp;C$3,IF(Aloitus_Start!$D$1="Svenska","Information saknas: "&amp;C$3)),"")</f>
        <v>0</v>
      </c>
      <c r="H150" s="38" t="str">
        <f>IF(Aloitus_Start!$D$1="Suomi","Muut",IF(Aloitus_Start!$D$1="Svenska","Övriga","Valitse kieli - Välj spåket"))</f>
        <v>Valitse kieli - Välj spåket</v>
      </c>
      <c r="I150" s="42" t="str">
        <f>IF(I142=0,"",I144/I$142)</f>
        <v/>
      </c>
      <c r="J150" s="42" t="str">
        <f>IF(J142=0,"",J144/J$142)</f>
        <v/>
      </c>
      <c r="K150" s="89" t="str">
        <f>IF(I150="","",100*(J150-I150))</f>
        <v/>
      </c>
      <c r="L150" s="90" t="str">
        <f>IF(I150="","",IF(I150=0,"",(J150/I150)-1))</f>
        <v/>
      </c>
    </row>
    <row r="151" spans="1:12" x14ac:dyDescent="0.15">
      <c r="A151" s="7"/>
      <c r="B151" s="63"/>
      <c r="C151" s="64"/>
      <c r="D151" s="27">
        <f>C151-B151</f>
        <v>0</v>
      </c>
      <c r="E151" s="23" t="str">
        <f>IF(B151="","",IF(B151=0,"",(C151/B151)-1))</f>
        <v/>
      </c>
      <c r="F151" s="98" t="b">
        <f>IF(B151="",IF(Aloitus_Start!$D$1="Suomi","Tieto puuttuu: "&amp;B$3,IF(Aloitus_Start!$D$1="Svenska","Information saknas: "&amp;B$3)),"")</f>
        <v>0</v>
      </c>
      <c r="G151" s="98" t="b">
        <f>IF(C151="",IF(Aloitus_Start!$D$1="Suomi","Tieto puuttuu: "&amp;C$3,IF(Aloitus_Start!$D$1="Svenska","Information saknas: "&amp;C$3)),"")</f>
        <v>0</v>
      </c>
    </row>
    <row r="152" spans="1:12" x14ac:dyDescent="0.15">
      <c r="A152" s="7"/>
      <c r="B152" s="63"/>
      <c r="C152" s="64"/>
      <c r="D152" s="27">
        <f>C152-B152</f>
        <v>0</v>
      </c>
      <c r="E152" s="23" t="str">
        <f>IF(B152="","",IF(B152=0,"",(C152/B152)-1))</f>
        <v/>
      </c>
      <c r="F152" s="98" t="b">
        <f>IF(B152="",IF(Aloitus_Start!$D$1="Suomi","Tieto puuttuu: "&amp;B$3,IF(Aloitus_Start!$D$1="Svenska","Information saknas: "&amp;B$3)),"")</f>
        <v>0</v>
      </c>
      <c r="G152" s="98" t="b">
        <f>IF(C152="",IF(Aloitus_Start!$D$1="Suomi","Tieto puuttuu: "&amp;C$3,IF(Aloitus_Start!$D$1="Svenska","Information saknas: "&amp;C$3)),"")</f>
        <v>0</v>
      </c>
      <c r="H152" s="95" t="str">
        <f>IF(Aloitus_Start!$D$1="Suomi",MID(A407,7,19),IF(Aloitus_Start!$D$1="Svenska",MID(A407,7,24),"Valitse kieli - Välj spåket"))</f>
        <v>Valitse kieli - Välj spåket</v>
      </c>
      <c r="I152" s="35">
        <f>B$3</f>
        <v>0</v>
      </c>
      <c r="J152" s="35">
        <f>C$3</f>
        <v>0</v>
      </c>
      <c r="K152" s="52" t="str">
        <f>IF(Aloitus_Start!$D$1="Suomi","Muutos",IF(Aloitus_Start!$D$1="Svenska","Förändring","Valitse kieli - Välj spåket"))</f>
        <v>Valitse kieli - Välj spåket</v>
      </c>
      <c r="L152" s="52" t="str">
        <f>IF(Aloitus_Start!$D$1="Suomi","Muutos%",IF(Aloitus_Start!$D$1="Svenska","Förändr%","Valitse kieli - Välj spåket"))</f>
        <v>Valitse kieli - Välj spåket</v>
      </c>
    </row>
    <row r="153" spans="1:12" x14ac:dyDescent="0.15">
      <c r="A153" s="4"/>
      <c r="B153" s="61"/>
      <c r="C153" s="62"/>
      <c r="D153" s="26"/>
      <c r="E153" s="36"/>
      <c r="F153" s="125"/>
      <c r="G153" s="125"/>
      <c r="H153" s="39" t="str">
        <f>IF(Aloitus_Start!$D$1="Suomi",MID(A408,9,30),IF(Aloitus_Start!$D$1="Svenska",MID(A408,9,27),"Valitse kieli - Välj spåket"))</f>
        <v>Valitse kieli - Välj spåket</v>
      </c>
      <c r="I153" s="38">
        <f t="shared" ref="I153:J158" si="33">B408</f>
        <v>0</v>
      </c>
      <c r="J153" s="38">
        <f t="shared" si="33"/>
        <v>0</v>
      </c>
      <c r="K153" s="93">
        <f t="shared" ref="K153:K158" si="34">J153-I153</f>
        <v>0</v>
      </c>
      <c r="L153" s="90" t="str">
        <f t="shared" ref="L153:L158" si="35">IF(I153="","",IF(I153=0,"",(J153/I153)-1))</f>
        <v/>
      </c>
    </row>
    <row r="154" spans="1:12" x14ac:dyDescent="0.15">
      <c r="A154" s="4"/>
      <c r="B154" s="61"/>
      <c r="C154" s="62"/>
      <c r="D154" s="129" t="str">
        <f>IF(Aloitus_Start!$D$1="Suomi","Muutos",IF(Aloitus_Start!$D$1="Svenska","Förändring","Valitse kieli - Välj spåket"))</f>
        <v>Valitse kieli - Välj spåket</v>
      </c>
      <c r="E154" s="129" t="str">
        <f>IF(Aloitus_Start!$D$1="Suomi","Muutos%",IF(Aloitus_Start!$D$1="Svenska","Förändr%","Valitse kieli - Välj spåket"))</f>
        <v>Valitse kieli - Välj spåket</v>
      </c>
      <c r="F154" s="125"/>
      <c r="G154" s="125"/>
      <c r="H154" s="38" t="str">
        <f>IF(Aloitus_Start!$D$1="Suomi","Haetut, FinELib",IF(Aloitus_Start!$D$1="Svenska","Sökta, FinELib","Valitse kieli - Välj spåket"))</f>
        <v>Valitse kieli - Välj spåket</v>
      </c>
      <c r="I154" s="38">
        <f t="shared" si="33"/>
        <v>0</v>
      </c>
      <c r="J154" s="38">
        <f t="shared" si="33"/>
        <v>0</v>
      </c>
      <c r="K154" s="93">
        <f t="shared" si="34"/>
        <v>0</v>
      </c>
      <c r="L154" s="90" t="str">
        <f t="shared" si="35"/>
        <v/>
      </c>
    </row>
    <row r="155" spans="1:12" x14ac:dyDescent="0.15">
      <c r="A155" s="7"/>
      <c r="B155" s="63"/>
      <c r="C155" s="64"/>
      <c r="D155" s="27">
        <f>C155-B155</f>
        <v>0</v>
      </c>
      <c r="E155" s="23" t="str">
        <f>IF(B155="","",IF(B155=0,"",(C155/B155)-1))</f>
        <v/>
      </c>
      <c r="F155" s="98" t="b">
        <f>IF(B155="",IF(Aloitus_Start!$D$1="Suomi","Tieto puuttuu: "&amp;B$3,IF(Aloitus_Start!$D$1="Svenska","Information saknas: "&amp;B$3)),"")</f>
        <v>0</v>
      </c>
      <c r="G155" s="98" t="b">
        <f>IF(C155="",IF(Aloitus_Start!$D$1="Suomi","Tieto puuttuu: "&amp;C$3,IF(Aloitus_Start!$D$1="Svenska","Information saknas: "&amp;C$3)),"")</f>
        <v>0</v>
      </c>
      <c r="H155" s="38" t="str">
        <f>IF(Aloitus_Start!$D$1="Suomi","Haetut, muut",IF(Aloitus_Start!$D$1="Svenska","Sökta, övriga","Valitse kieli - Välj spåket"))</f>
        <v>Valitse kieli - Välj spåket</v>
      </c>
      <c r="I155" s="38">
        <f t="shared" si="33"/>
        <v>0</v>
      </c>
      <c r="J155" s="38">
        <f t="shared" si="33"/>
        <v>0</v>
      </c>
      <c r="K155" s="93">
        <f t="shared" si="34"/>
        <v>0</v>
      </c>
      <c r="L155" s="90" t="str">
        <f t="shared" si="35"/>
        <v/>
      </c>
    </row>
    <row r="156" spans="1:12" x14ac:dyDescent="0.15">
      <c r="A156" s="7"/>
      <c r="B156" s="63"/>
      <c r="C156" s="64"/>
      <c r="D156" s="27">
        <f>C156-B156</f>
        <v>0</v>
      </c>
      <c r="E156" s="23" t="str">
        <f>IF(B156="","",IF(B156=0,"",(C156/B156)-1))</f>
        <v/>
      </c>
      <c r="F156" s="98" t="b">
        <f>IF(B156="",IF(Aloitus_Start!$D$1="Suomi","Tieto puuttuu: "&amp;B$3,IF(Aloitus_Start!$D$1="Svenska","Information saknas: "&amp;B$3)),"")</f>
        <v>0</v>
      </c>
      <c r="G156" s="98" t="b">
        <f>IF(C156="",IF(Aloitus_Start!$D$1="Suomi","Tieto puuttuu: "&amp;C$3,IF(Aloitus_Start!$D$1="Svenska","Information saknas: "&amp;C$3)),"")</f>
        <v>0</v>
      </c>
      <c r="H156" s="38" t="str">
        <f>IF(Aloitus_Start!$D$1="Suomi","Tiedonhaut",IF(Aloitus_Start!$D$1="Svenska","Informationssökningar","Valitse kieli - Välj spåket"))</f>
        <v>Valitse kieli - Välj spåket</v>
      </c>
      <c r="I156" s="38">
        <f t="shared" si="33"/>
        <v>0</v>
      </c>
      <c r="J156" s="38">
        <f t="shared" si="33"/>
        <v>0</v>
      </c>
      <c r="K156" s="93">
        <f t="shared" si="34"/>
        <v>0</v>
      </c>
      <c r="L156" s="90" t="str">
        <f t="shared" si="35"/>
        <v/>
      </c>
    </row>
    <row r="157" spans="1:12" x14ac:dyDescent="0.15">
      <c r="A157" s="3"/>
      <c r="B157" s="101"/>
      <c r="C157" s="102"/>
      <c r="D157" s="43"/>
      <c r="E157" s="44"/>
      <c r="F157" s="124"/>
      <c r="G157" s="124"/>
      <c r="H157" s="38" t="str">
        <f>IF(Aloitus_Start!$D$1="Suomi","FinELib-haut",IF(Aloitus_Start!$D$1="Svenska","FinELibsökningar","Valitse kieli - Välj spåket"))</f>
        <v>Valitse kieli - Välj spåket</v>
      </c>
      <c r="I157" s="38">
        <f t="shared" si="33"/>
        <v>0</v>
      </c>
      <c r="J157" s="38">
        <f t="shared" si="33"/>
        <v>0</v>
      </c>
      <c r="K157" s="93">
        <f t="shared" si="34"/>
        <v>0</v>
      </c>
      <c r="L157" s="90" t="str">
        <f t="shared" si="35"/>
        <v/>
      </c>
    </row>
    <row r="158" spans="1:12" x14ac:dyDescent="0.15">
      <c r="A158" s="4"/>
      <c r="B158" s="61"/>
      <c r="C158" s="62"/>
      <c r="D158" s="129" t="str">
        <f>IF(Aloitus_Start!$D$1="Suomi","Muutos",IF(Aloitus_Start!$D$1="Svenska","Förändring","Valitse kieli - Välj spåket"))</f>
        <v>Valitse kieli - Välj spåket</v>
      </c>
      <c r="E158" s="129" t="str">
        <f>IF(Aloitus_Start!$D$1="Suomi","Muutos%",IF(Aloitus_Start!$D$1="Svenska","Förändr%","Valitse kieli - Välj spåket"))</f>
        <v>Valitse kieli - Välj spåket</v>
      </c>
      <c r="F158" s="125"/>
      <c r="G158" s="125"/>
      <c r="H158" s="38" t="str">
        <f>IF(Aloitus_Start!$D$1="Suomi","Muut haut",IF(Aloitus_Start!$D$1="Svenska","Övriga sökningar","Valitse kieli - Välj spåket"))</f>
        <v>Valitse kieli - Välj spåket</v>
      </c>
      <c r="I158" s="38">
        <f t="shared" si="33"/>
        <v>0</v>
      </c>
      <c r="J158" s="38">
        <f t="shared" si="33"/>
        <v>0</v>
      </c>
      <c r="K158" s="93">
        <f t="shared" si="34"/>
        <v>0</v>
      </c>
      <c r="L158" s="90" t="str">
        <f t="shared" si="35"/>
        <v/>
      </c>
    </row>
    <row r="159" spans="1:12" x14ac:dyDescent="0.15">
      <c r="A159" s="7"/>
      <c r="B159" s="63"/>
      <c r="C159" s="64"/>
      <c r="D159" s="27">
        <f>C159-B159</f>
        <v>0</v>
      </c>
      <c r="E159" s="23" t="str">
        <f>IF(B159="","",IF(B159=0,"",(C159/B159)-1))</f>
        <v/>
      </c>
      <c r="F159" s="98" t="b">
        <f>IF(B159="",IF(Aloitus_Start!$D$1="Suomi","Tieto puuttuu: "&amp;B$3,IF(Aloitus_Start!$D$1="Svenska","Information saknas: "&amp;B$3)),"")</f>
        <v>0</v>
      </c>
      <c r="G159" s="98" t="b">
        <f>IF(C159="",IF(Aloitus_Start!$D$1="Suomi","Tieto puuttuu: "&amp;C$3,IF(Aloitus_Start!$D$1="Svenska","Information saknas: "&amp;C$3)),"")</f>
        <v>0</v>
      </c>
      <c r="H159" s="39" t="str">
        <f>H153</f>
        <v>Valitse kieli - Välj spåket</v>
      </c>
      <c r="I159" s="35">
        <f>B$3</f>
        <v>0</v>
      </c>
      <c r="J159" s="35">
        <f>C$3</f>
        <v>0</v>
      </c>
      <c r="K159" s="52" t="str">
        <f>IF(Aloitus_Start!$D$1="Suomi","Muutos",IF(Aloitus_Start!$D$1="Svenska","Förändring","Valitse kieli - Välj spåket"))</f>
        <v>Valitse kieli - Välj spåket</v>
      </c>
      <c r="L159" s="52" t="str">
        <f>IF(Aloitus_Start!$D$1="Suomi","Muutos%",IF(Aloitus_Start!$D$1="Svenska","Förändr%","Valitse kieli - Välj spåket"))</f>
        <v>Valitse kieli - Välj spåket</v>
      </c>
    </row>
    <row r="160" spans="1:12" x14ac:dyDescent="0.15">
      <c r="A160" s="7"/>
      <c r="B160" s="63"/>
      <c r="C160" s="64"/>
      <c r="D160" s="27">
        <f>C160-B160</f>
        <v>0</v>
      </c>
      <c r="E160" s="23" t="str">
        <f>IF(B160="","",IF(B160=0,"",(C160/B160)-1))</f>
        <v/>
      </c>
      <c r="F160" s="98" t="b">
        <f>IF(B160="",IF(Aloitus_Start!$D$1="Suomi","Tieto puuttuu: "&amp;B$3,IF(Aloitus_Start!$D$1="Svenska","Information saknas: "&amp;B$3)),"")</f>
        <v>0</v>
      </c>
      <c r="G160" s="98" t="b">
        <f>IF(C160="",IF(Aloitus_Start!$D$1="Suomi","Tieto puuttuu: "&amp;C$3,IF(Aloitus_Start!$D$1="Svenska","Information saknas: "&amp;C$3)),"")</f>
        <v>0</v>
      </c>
      <c r="H160" s="39" t="str">
        <f>H154</f>
        <v>Valitse kieli - Välj spåket</v>
      </c>
      <c r="I160" s="42" t="str">
        <f>IF(I153=0,"",I154/I$153)</f>
        <v/>
      </c>
      <c r="J160" s="42" t="str">
        <f>IF(J153=0,"",J154/J$153)</f>
        <v/>
      </c>
      <c r="K160" s="89" t="str">
        <f>IF(I160="","",100*(J160-I160))</f>
        <v/>
      </c>
      <c r="L160" s="90" t="str">
        <f>IF(I160="","",IF(I160=0,"",(J160/I160)-1))</f>
        <v/>
      </c>
    </row>
    <row r="161" spans="1:12" x14ac:dyDescent="0.15">
      <c r="A161" s="7"/>
      <c r="B161" s="63"/>
      <c r="C161" s="64"/>
      <c r="D161" s="27">
        <f>C161-B161</f>
        <v>0</v>
      </c>
      <c r="E161" s="23" t="str">
        <f>IF(B161="","",IF(B161=0,"",(C161/B161)-1))</f>
        <v/>
      </c>
      <c r="F161" s="98" t="b">
        <f>IF(B161="",IF(Aloitus_Start!$D$1="Suomi","Tieto puuttuu: "&amp;B$3,IF(Aloitus_Start!$D$1="Svenska","Information saknas: "&amp;B$3)),"")</f>
        <v>0</v>
      </c>
      <c r="G161" s="98" t="b">
        <f>IF(C161="",IF(Aloitus_Start!$D$1="Suomi","Tieto puuttuu: "&amp;C$3,IF(Aloitus_Start!$D$1="Svenska","Information saknas: "&amp;C$3)),"")</f>
        <v>0</v>
      </c>
      <c r="H161" s="39" t="str">
        <f>H155</f>
        <v>Valitse kieli - Välj spåket</v>
      </c>
      <c r="I161" s="42" t="str">
        <f>IF(I153=0,"",I155/I$153)</f>
        <v/>
      </c>
      <c r="J161" s="42" t="str">
        <f>IF(J153=0,"",J155/J$153)</f>
        <v/>
      </c>
      <c r="K161" s="89" t="str">
        <f>IF(I161="","",100*(J161-I161))</f>
        <v/>
      </c>
      <c r="L161" s="90" t="str">
        <f>IF(I161="","",IF(I161=0,"",(J161/I161)-1))</f>
        <v/>
      </c>
    </row>
    <row r="162" spans="1:12" x14ac:dyDescent="0.15">
      <c r="A162" s="83"/>
      <c r="B162" s="63"/>
      <c r="C162" s="64"/>
      <c r="D162" s="27">
        <f>C162-B162</f>
        <v>0</v>
      </c>
      <c r="E162" s="23" t="str">
        <f>IF(B162="","",IF(B162=0,"",(C162/B162)-1))</f>
        <v/>
      </c>
      <c r="F162" s="132" t="b">
        <f>IF(B162="",IF(Aloitus_Start!$D$1="Suomi","Tieto puuttuu: "&amp;B$3,IF(Aloitus_Start!$D$1="Svenska","Information saknas: "&amp;B$3)),"")</f>
        <v>0</v>
      </c>
      <c r="G162" s="132" t="b">
        <f>IF(C162="",IF(Aloitus_Start!$D$1="Suomi","Tieto puuttuu: "&amp;C$3,IF(Aloitus_Start!$D$1="Svenska","Information saknas: "&amp;C$3)),"")</f>
        <v>0</v>
      </c>
      <c r="H162" s="38" t="str">
        <f>IF(Aloitus_Start!$D$1="Suomi","Tiedonhaut",IF(Aloitus_Start!$D$1="Svenska","Informationssökningar","Valitse kieli - Välj spåket"))</f>
        <v>Valitse kieli - Välj spåket</v>
      </c>
      <c r="I162" s="35">
        <f>B$3</f>
        <v>0</v>
      </c>
      <c r="J162" s="35">
        <f>C$3</f>
        <v>0</v>
      </c>
      <c r="K162" s="52" t="str">
        <f>IF(Aloitus_Start!$D$1="Suomi","Muutos",IF(Aloitus_Start!$D$1="Svenska","Förändring","Valitse kieli - Välj spåket"))</f>
        <v>Valitse kieli - Välj spåket</v>
      </c>
      <c r="L162" s="52" t="str">
        <f>IF(Aloitus_Start!$D$1="Suomi","Muutos%",IF(Aloitus_Start!$D$1="Svenska","Förändr%","Valitse kieli - Välj spåket"))</f>
        <v>Valitse kieli - Välj spåket</v>
      </c>
    </row>
    <row r="163" spans="1:12" x14ac:dyDescent="0.15">
      <c r="A163" s="83"/>
      <c r="B163" s="63"/>
      <c r="C163" s="64"/>
      <c r="D163" s="27">
        <f>C163-B163</f>
        <v>0</v>
      </c>
      <c r="E163" s="23" t="str">
        <f>IF(B163="","",IF(B163=0,"",(C163/B163)-1))</f>
        <v/>
      </c>
      <c r="F163" s="132" t="b">
        <f>IF(B163="",IF(Aloitus_Start!$D$1="Suomi","Tieto puuttuu: "&amp;B$3,IF(Aloitus_Start!$D$1="Svenska","Information saknas: "&amp;B$3)),"")</f>
        <v>0</v>
      </c>
      <c r="G163" s="132" t="b">
        <f>IF(C163="",IF(Aloitus_Start!$D$1="Suomi","Tieto puuttuu: "&amp;C$3,IF(Aloitus_Start!$D$1="Svenska","Information saknas: "&amp;C$3)),"")</f>
        <v>0</v>
      </c>
      <c r="H163" s="38" t="str">
        <f>IF(Aloitus_Start!$D$1="Suomi","FinELib-haut",IF(Aloitus_Start!$D$1="Svenska","FinELibsökningar","Valitse kieli - Välj spåket"))</f>
        <v>Valitse kieli - Välj spåket</v>
      </c>
      <c r="I163" s="42" t="str">
        <f>IF(I156=0,"",I157/I$156)</f>
        <v/>
      </c>
      <c r="J163" s="42" t="str">
        <f>IF(J156=0,"",J157/J$156)</f>
        <v/>
      </c>
      <c r="K163" s="89" t="str">
        <f>IF(I163="","",100*(J163-I163))</f>
        <v/>
      </c>
      <c r="L163" s="90" t="str">
        <f>IF(I163="","",IF(I163=0,"",(J163/I163)-1))</f>
        <v/>
      </c>
    </row>
    <row r="164" spans="1:12" x14ac:dyDescent="0.15">
      <c r="A164" s="4"/>
      <c r="B164" s="61"/>
      <c r="C164" s="62"/>
      <c r="D164" s="129" t="str">
        <f>IF(Aloitus_Start!$D$1="Suomi","Muutos",IF(Aloitus_Start!$D$1="Svenska","Förändring","Valitse kieli - Välj spåket"))</f>
        <v>Valitse kieli - Välj spåket</v>
      </c>
      <c r="E164" s="129" t="str">
        <f>IF(Aloitus_Start!$D$1="Suomi","Muutos%",IF(Aloitus_Start!$D$1="Svenska","Förändr%","Valitse kieli - Välj spåket"))</f>
        <v>Valitse kieli - Välj spåket</v>
      </c>
      <c r="F164" s="125"/>
      <c r="G164" s="125"/>
      <c r="H164" s="38" t="str">
        <f>IF(Aloitus_Start!$D$1="Suomi","Muut haut",IF(Aloitus_Start!$D$1="Svenska","Övriga sökningar","Valitse kieli - Välj spåket"))</f>
        <v>Valitse kieli - Välj spåket</v>
      </c>
      <c r="I164" s="42" t="str">
        <f>IF(I156=0,"",I158/I$156)</f>
        <v/>
      </c>
      <c r="J164" s="42" t="str">
        <f>IF(J156=0,"",J158/J$156)</f>
        <v/>
      </c>
      <c r="K164" s="89" t="str">
        <f>IF(I164="","",100*(J164-I164))</f>
        <v/>
      </c>
      <c r="L164" s="90" t="str">
        <f>IF(I164="","",IF(I164=0,"",(J164/I164)-1))</f>
        <v/>
      </c>
    </row>
    <row r="165" spans="1:12" x14ac:dyDescent="0.15">
      <c r="A165" s="7"/>
      <c r="B165" s="63"/>
      <c r="C165" s="64"/>
      <c r="D165" s="27">
        <f>C165-B165</f>
        <v>0</v>
      </c>
      <c r="E165" s="23" t="str">
        <f>IF(B165="","",IF(B165=0,"",(C165/B165)-1))</f>
        <v/>
      </c>
      <c r="F165" s="98" t="b">
        <f>IF(B165="",IF(Aloitus_Start!$D$1="Suomi","Tieto puuttuu: "&amp;B$3,IF(Aloitus_Start!$D$1="Svenska","Information saknas: "&amp;B$3)),"")</f>
        <v>0</v>
      </c>
      <c r="G165" s="98" t="b">
        <f>IF(C165="",IF(Aloitus_Start!$D$1="Suomi","Tieto puuttuu: "&amp;C$3,IF(Aloitus_Start!$D$1="Svenska","Information saknas: "&amp;C$3)),"")</f>
        <v>0</v>
      </c>
    </row>
    <row r="166" spans="1:12" x14ac:dyDescent="0.15">
      <c r="A166" s="4"/>
      <c r="B166" s="61"/>
      <c r="C166" s="62"/>
      <c r="D166" s="129" t="str">
        <f>IF(Aloitus_Start!$D$1="Suomi","Muutos",IF(Aloitus_Start!$D$1="Svenska","Förändring","Valitse kieli - Välj spåket"))</f>
        <v>Valitse kieli - Välj spåket</v>
      </c>
      <c r="E166" s="129" t="str">
        <f>IF(Aloitus_Start!$D$1="Suomi","Muutos%",IF(Aloitus_Start!$D$1="Svenska","Förändr%","Valitse kieli - Välj spåket"))</f>
        <v>Valitse kieli - Välj spåket</v>
      </c>
      <c r="F166" s="125"/>
      <c r="G166" s="125"/>
      <c r="H166" s="95" t="str">
        <f>IF(Aloitus_Start!$D$1="Suomi",MID(A414,7,20),IF(Aloitus_Start!$D$1="Svenska",MID(A414,7,16),"Valitse kieli - Välj spåket"))</f>
        <v>Valitse kieli - Välj spåket</v>
      </c>
      <c r="I166" s="35">
        <f>B$3</f>
        <v>0</v>
      </c>
      <c r="J166" s="35">
        <f>C$3</f>
        <v>0</v>
      </c>
      <c r="K166" s="52" t="str">
        <f>IF(Aloitus_Start!$D$1="Suomi","Muutos",IF(Aloitus_Start!$D$1="Svenska","Förändring","Valitse kieli - Välj spåket"))</f>
        <v>Valitse kieli - Välj spåket</v>
      </c>
      <c r="L166" s="52" t="str">
        <f>IF(Aloitus_Start!$D$1="Suomi","Muutos%",IF(Aloitus_Start!$D$1="Svenska","Förändr%","Valitse kieli - Välj spåket"))</f>
        <v>Valitse kieli - Välj spåket</v>
      </c>
    </row>
    <row r="167" spans="1:12" x14ac:dyDescent="0.15">
      <c r="A167" s="7"/>
      <c r="B167" s="63"/>
      <c r="C167" s="64"/>
      <c r="D167" s="27">
        <f>C167-B167</f>
        <v>0</v>
      </c>
      <c r="E167" s="23" t="str">
        <f>IF(B167="","",IF(B167=0,"",(C167/B167)-1))</f>
        <v/>
      </c>
      <c r="F167" s="98" t="b">
        <f>IF(B167="",IF(Aloitus_Start!$D$1="Suomi","Tieto puuttuu: "&amp;B$3,IF(Aloitus_Start!$D$1="Svenska","Information saknas: "&amp;B$3)),"")</f>
        <v>0</v>
      </c>
      <c r="G167" s="98" t="b">
        <f>IF(C167="",IF(Aloitus_Start!$D$1="Suomi","Tieto puuttuu: "&amp;C$3,IF(Aloitus_Start!$D$1="Svenska","Information saknas: "&amp;C$3)),"")</f>
        <v>0</v>
      </c>
      <c r="H167" s="39" t="str">
        <f>H153</f>
        <v>Valitse kieli - Välj spåket</v>
      </c>
      <c r="I167" s="38">
        <f t="shared" ref="I167:J172" si="36">B415</f>
        <v>0</v>
      </c>
      <c r="J167" s="38">
        <f t="shared" si="36"/>
        <v>0</v>
      </c>
      <c r="K167" s="93">
        <f t="shared" ref="K167:K172" si="37">J167-I167</f>
        <v>0</v>
      </c>
      <c r="L167" s="90" t="str">
        <f t="shared" ref="L167:L172" si="38">IF(I167="","",IF(I167=0,"",(J167/I167)-1))</f>
        <v/>
      </c>
    </row>
    <row r="168" spans="1:12" x14ac:dyDescent="0.15">
      <c r="A168" s="7"/>
      <c r="B168" s="63"/>
      <c r="C168" s="64"/>
      <c r="D168" s="27">
        <f>C168-B168</f>
        <v>0</v>
      </c>
      <c r="E168" s="23" t="str">
        <f>IF(B168="","",IF(B168=0,"",(C168/B168)-1))</f>
        <v/>
      </c>
      <c r="F168" s="98" t="b">
        <f>IF(B168="",IF(Aloitus_Start!$D$1="Suomi","Tieto puuttuu: "&amp;B$3,IF(Aloitus_Start!$D$1="Svenska","Information saknas: "&amp;B$3)),"")</f>
        <v>0</v>
      </c>
      <c r="G168" s="98" t="b">
        <f>IF(C168="",IF(Aloitus_Start!$D$1="Suomi","Tieto puuttuu: "&amp;C$3,IF(Aloitus_Start!$D$1="Svenska","Information saknas: "&amp;C$3)),"")</f>
        <v>0</v>
      </c>
      <c r="H168" s="38" t="str">
        <f>IF(Aloitus_Start!$D$1="Suomi","Haetut, FinELib",IF(Aloitus_Start!$D$1="Svenska","Sökta, FinELib","Valitse kieli - Välj spåket"))</f>
        <v>Valitse kieli - Välj spåket</v>
      </c>
      <c r="I168" s="38">
        <f t="shared" si="36"/>
        <v>0</v>
      </c>
      <c r="J168" s="38">
        <f t="shared" si="36"/>
        <v>0</v>
      </c>
      <c r="K168" s="93">
        <f t="shared" si="37"/>
        <v>0</v>
      </c>
      <c r="L168" s="90" t="str">
        <f t="shared" si="38"/>
        <v/>
      </c>
    </row>
    <row r="169" spans="1:12" x14ac:dyDescent="0.15">
      <c r="A169" s="3"/>
      <c r="B169" s="101"/>
      <c r="C169" s="102"/>
      <c r="D169" s="133" t="str">
        <f>IF(Aloitus_Start!$D$1="Suomi","Muutos",IF(Aloitus_Start!$D$1="Svenska","Förändring","Valitse kieli - Välj spåket"))</f>
        <v>Valitse kieli - Välj spåket</v>
      </c>
      <c r="E169" s="133" t="str">
        <f>IF(Aloitus_Start!$D$1="Suomi","Muutos%",IF(Aloitus_Start!$D$1="Svenska","Förändr%","Valitse kieli - Välj spåket"))</f>
        <v>Valitse kieli - Välj spåket</v>
      </c>
      <c r="F169" s="124"/>
      <c r="G169" s="124"/>
      <c r="H169" s="38" t="str">
        <f>IF(Aloitus_Start!$D$1="Suomi","Haetut, muut",IF(Aloitus_Start!$D$1="Svenska","Sökta, övriga","Valitse kieli - Välj spåket"))</f>
        <v>Valitse kieli - Välj spåket</v>
      </c>
      <c r="I169" s="38">
        <f t="shared" si="36"/>
        <v>0</v>
      </c>
      <c r="J169" s="38">
        <f t="shared" si="36"/>
        <v>0</v>
      </c>
      <c r="K169" s="93">
        <f t="shared" si="37"/>
        <v>0</v>
      </c>
      <c r="L169" s="90" t="str">
        <f t="shared" si="38"/>
        <v/>
      </c>
    </row>
    <row r="170" spans="1:12" x14ac:dyDescent="0.15">
      <c r="A170" s="4"/>
      <c r="B170" s="61"/>
      <c r="C170" s="62"/>
      <c r="D170" s="26">
        <f t="shared" ref="D170:D180" si="39">C170-B170</f>
        <v>0</v>
      </c>
      <c r="E170" s="23" t="str">
        <f t="shared" ref="E170:E180" si="40">IF(B170="","",IF(B170=0,"",(C170/B170)-1))</f>
        <v/>
      </c>
      <c r="F170" s="125" t="b">
        <f>IF(B170="",IF(Aloitus_Start!$D$1="Suomi","Tieto puuttuu: "&amp;B$3,IF(Aloitus_Start!$D$1="Svenska","Information saknas: "&amp;B$3)),"")</f>
        <v>0</v>
      </c>
      <c r="G170" s="125" t="b">
        <f>IF(C170="",IF(Aloitus_Start!$D$1="Suomi","Tieto puuttuu: "&amp;C$3,IF(Aloitus_Start!$D$1="Svenska","Information saknas: "&amp;C$3)),"")</f>
        <v>0</v>
      </c>
      <c r="H170" s="38" t="str">
        <f>IF(Aloitus_Start!$D$1="Suomi","Tiedonhaut",IF(Aloitus_Start!$D$1="Svenska","Informationssökningar","Valitse kieli - Välj spåket"))</f>
        <v>Valitse kieli - Välj spåket</v>
      </c>
      <c r="I170" s="38">
        <f t="shared" si="36"/>
        <v>0</v>
      </c>
      <c r="J170" s="38">
        <f t="shared" si="36"/>
        <v>0</v>
      </c>
      <c r="K170" s="93">
        <f t="shared" si="37"/>
        <v>0</v>
      </c>
      <c r="L170" s="90" t="str">
        <f t="shared" si="38"/>
        <v/>
      </c>
    </row>
    <row r="171" spans="1:12" x14ac:dyDescent="0.15">
      <c r="A171" s="4"/>
      <c r="B171" s="61"/>
      <c r="C171" s="62"/>
      <c r="D171" s="26">
        <f t="shared" si="39"/>
        <v>0</v>
      </c>
      <c r="E171" s="23" t="str">
        <f t="shared" si="40"/>
        <v/>
      </c>
      <c r="F171" s="125" t="b">
        <f>IF(B171="",IF(Aloitus_Start!$D$1="Suomi","Tieto puuttuu: "&amp;B$3,IF(Aloitus_Start!$D$1="Svenska","Information saknas: "&amp;B$3)),"")</f>
        <v>0</v>
      </c>
      <c r="G171" s="125" t="b">
        <f>IF(C171="",IF(Aloitus_Start!$D$1="Suomi","Tieto puuttuu: "&amp;C$3,IF(Aloitus_Start!$D$1="Svenska","Information saknas: "&amp;C$3)),"")</f>
        <v>0</v>
      </c>
      <c r="H171" s="38" t="str">
        <f>IF(Aloitus_Start!$D$1="Suomi","FinELib-haut",IF(Aloitus_Start!$D$1="Svenska","FinELibsökningar","Valitse kieli - Välj spåket"))</f>
        <v>Valitse kieli - Välj spåket</v>
      </c>
      <c r="I171" s="38">
        <f t="shared" si="36"/>
        <v>0</v>
      </c>
      <c r="J171" s="38">
        <f t="shared" si="36"/>
        <v>0</v>
      </c>
      <c r="K171" s="93">
        <f t="shared" si="37"/>
        <v>0</v>
      </c>
      <c r="L171" s="90" t="str">
        <f t="shared" si="38"/>
        <v/>
      </c>
    </row>
    <row r="172" spans="1:12" x14ac:dyDescent="0.15">
      <c r="A172" s="5"/>
      <c r="B172" s="57"/>
      <c r="C172" s="58"/>
      <c r="D172" s="22">
        <f t="shared" si="39"/>
        <v>0</v>
      </c>
      <c r="E172" s="23" t="str">
        <f t="shared" si="40"/>
        <v/>
      </c>
      <c r="F172" s="126" t="b">
        <f>IF(B172="",IF(Aloitus_Start!$D$1="Suomi","Tieto puuttuu: "&amp;B$3,IF(Aloitus_Start!$D$1="Svenska","Information saknas: "&amp;B$3)),"")</f>
        <v>0</v>
      </c>
      <c r="G172" s="126" t="b">
        <f>IF(C172="",IF(Aloitus_Start!$D$1="Suomi","Tieto puuttuu: "&amp;C$3,IF(Aloitus_Start!$D$1="Svenska","Information saknas: "&amp;C$3)),"")</f>
        <v>0</v>
      </c>
      <c r="H172" s="38" t="str">
        <f>IF(Aloitus_Start!$D$1="Suomi","Muut haut",IF(Aloitus_Start!$D$1="Svenska","Övriga sökningar","Valitse kieli - Välj spåket"))</f>
        <v>Valitse kieli - Välj spåket</v>
      </c>
      <c r="I172" s="38">
        <f t="shared" si="36"/>
        <v>0</v>
      </c>
      <c r="J172" s="38">
        <f t="shared" si="36"/>
        <v>0</v>
      </c>
      <c r="K172" s="93">
        <f t="shared" si="37"/>
        <v>0</v>
      </c>
      <c r="L172" s="90" t="str">
        <f t="shared" si="38"/>
        <v/>
      </c>
    </row>
    <row r="173" spans="1:12" x14ac:dyDescent="0.15">
      <c r="A173" s="7"/>
      <c r="B173" s="63"/>
      <c r="C173" s="64"/>
      <c r="D173" s="27">
        <f t="shared" si="39"/>
        <v>0</v>
      </c>
      <c r="E173" s="23" t="str">
        <f t="shared" si="40"/>
        <v/>
      </c>
      <c r="F173" s="98" t="b">
        <f>IF(B173="",IF(Aloitus_Start!$D$1="Suomi","Tieto puuttuu: "&amp;B$3,IF(Aloitus_Start!$D$1="Svenska","Information saknas: "&amp;B$3)),"")</f>
        <v>0</v>
      </c>
      <c r="G173" s="98" t="b">
        <f>IF(C173="",IF(Aloitus_Start!$D$1="Suomi","Tieto puuttuu: "&amp;C$3,IF(Aloitus_Start!$D$1="Svenska","Information saknas: "&amp;C$3)),"")</f>
        <v>0</v>
      </c>
      <c r="H173" s="39" t="str">
        <f t="shared" ref="H173:H178" si="41">H167</f>
        <v>Valitse kieli - Välj spåket</v>
      </c>
      <c r="I173" s="35">
        <f>B$3</f>
        <v>0</v>
      </c>
      <c r="J173" s="35">
        <f>C$3</f>
        <v>0</v>
      </c>
      <c r="K173" s="52" t="str">
        <f>IF(Aloitus_Start!$D$1="Suomi","Muutos",IF(Aloitus_Start!$D$1="Svenska","Förändring","Valitse kieli - Välj spåket"))</f>
        <v>Valitse kieli - Välj spåket</v>
      </c>
      <c r="L173" s="52" t="str">
        <f>IF(Aloitus_Start!$D$1="Suomi","Muutos%",IF(Aloitus_Start!$D$1="Svenska","Förändr%","Valitse kieli - Välj spåket"))</f>
        <v>Valitse kieli - Välj spåket</v>
      </c>
    </row>
    <row r="174" spans="1:12" x14ac:dyDescent="0.15">
      <c r="A174" s="7"/>
      <c r="B174" s="63"/>
      <c r="C174" s="64"/>
      <c r="D174" s="27">
        <f t="shared" si="39"/>
        <v>0</v>
      </c>
      <c r="E174" s="23" t="str">
        <f t="shared" si="40"/>
        <v/>
      </c>
      <c r="F174" s="98" t="b">
        <f>IF(B174="",IF(Aloitus_Start!$D$1="Suomi","Tieto puuttuu: "&amp;B$3,IF(Aloitus_Start!$D$1="Svenska","Information saknas: "&amp;B$3)),"")</f>
        <v>0</v>
      </c>
      <c r="G174" s="98" t="b">
        <f>IF(C174="",IF(Aloitus_Start!$D$1="Suomi","Tieto puuttuu: "&amp;C$3,IF(Aloitus_Start!$D$1="Svenska","Information saknas: "&amp;C$3)),"")</f>
        <v>0</v>
      </c>
      <c r="H174" s="39" t="str">
        <f t="shared" si="41"/>
        <v>Valitse kieli - Välj spåket</v>
      </c>
      <c r="I174" s="42" t="str">
        <f>IF(I167=0,"",I168/I$167)</f>
        <v/>
      </c>
      <c r="J174" s="42" t="str">
        <f>IF(J167=0,"",J168/J$167)</f>
        <v/>
      </c>
      <c r="K174" s="89" t="str">
        <f>IF(I174="","",100*(J174-I174))</f>
        <v/>
      </c>
      <c r="L174" s="90" t="str">
        <f>IF(I174="","",IF(I174=0,"",(J174/I174)-1))</f>
        <v/>
      </c>
    </row>
    <row r="175" spans="1:12" x14ac:dyDescent="0.15">
      <c r="A175" s="7"/>
      <c r="B175" s="63"/>
      <c r="C175" s="64"/>
      <c r="D175" s="27">
        <f t="shared" si="39"/>
        <v>0</v>
      </c>
      <c r="E175" s="23" t="str">
        <f t="shared" si="40"/>
        <v/>
      </c>
      <c r="F175" s="98" t="b">
        <f>IF(B175="",IF(Aloitus_Start!$D$1="Suomi","Tieto puuttuu: "&amp;B$3,IF(Aloitus_Start!$D$1="Svenska","Information saknas: "&amp;B$3)),"")</f>
        <v>0</v>
      </c>
      <c r="G175" s="98" t="b">
        <f>IF(C175="",IF(Aloitus_Start!$D$1="Suomi","Tieto puuttuu: "&amp;C$3,IF(Aloitus_Start!$D$1="Svenska","Information saknas: "&amp;C$3)),"")</f>
        <v>0</v>
      </c>
      <c r="H175" s="39" t="str">
        <f t="shared" si="41"/>
        <v>Valitse kieli - Välj spåket</v>
      </c>
      <c r="I175" s="42" t="str">
        <f>IF(I167=0,"",I169/I$167)</f>
        <v/>
      </c>
      <c r="J175" s="42" t="str">
        <f>IF(J167=0,"",J169/J$167)</f>
        <v/>
      </c>
      <c r="K175" s="89" t="str">
        <f>IF(I175="","",100*(J175-I175))</f>
        <v/>
      </c>
      <c r="L175" s="90" t="str">
        <f>IF(I175="","",IF(I175=0,"",(J175/I175)-1))</f>
        <v/>
      </c>
    </row>
    <row r="176" spans="1:12" x14ac:dyDescent="0.15">
      <c r="A176" s="5"/>
      <c r="B176" s="57"/>
      <c r="C176" s="58"/>
      <c r="D176" s="22">
        <f t="shared" si="39"/>
        <v>0</v>
      </c>
      <c r="E176" s="23" t="str">
        <f t="shared" si="40"/>
        <v/>
      </c>
      <c r="F176" s="126" t="b">
        <f>IF(B176="",IF(Aloitus_Start!$D$1="Suomi","Tieto puuttuu: "&amp;B$3,IF(Aloitus_Start!$D$1="Svenska","Information saknas: "&amp;B$3)),"")</f>
        <v>0</v>
      </c>
      <c r="G176" s="126" t="b">
        <f>IF(C176="",IF(Aloitus_Start!$D$1="Suomi","Tieto puuttuu: "&amp;C$3,IF(Aloitus_Start!$D$1="Svenska","Information saknas: "&amp;C$3)),"")</f>
        <v>0</v>
      </c>
      <c r="H176" s="39" t="str">
        <f t="shared" si="41"/>
        <v>Valitse kieli - Välj spåket</v>
      </c>
      <c r="I176" s="35">
        <f>B$3</f>
        <v>0</v>
      </c>
      <c r="J176" s="35">
        <f>C$3</f>
        <v>0</v>
      </c>
      <c r="K176" s="52" t="str">
        <f>IF(Aloitus_Start!$D$1="Suomi","Muutos",IF(Aloitus_Start!$D$1="Svenska","Förändring","Valitse kieli - Välj spåket"))</f>
        <v>Valitse kieli - Välj spåket</v>
      </c>
      <c r="L176" s="52" t="str">
        <f>IF(Aloitus_Start!$D$1="Suomi","Muutos%",IF(Aloitus_Start!$D$1="Svenska","Förändr%","Valitse kieli - Välj spåket"))</f>
        <v>Valitse kieli - Välj spåket</v>
      </c>
    </row>
    <row r="177" spans="1:12" x14ac:dyDescent="0.15">
      <c r="A177" s="7"/>
      <c r="B177" s="63"/>
      <c r="C177" s="64"/>
      <c r="D177" s="27">
        <f t="shared" si="39"/>
        <v>0</v>
      </c>
      <c r="E177" s="23" t="str">
        <f t="shared" si="40"/>
        <v/>
      </c>
      <c r="F177" s="98" t="b">
        <f>IF(B177="",IF(Aloitus_Start!$D$1="Suomi","Tieto puuttuu: "&amp;B$3,IF(Aloitus_Start!$D$1="Svenska","Information saknas: "&amp;B$3)),"")</f>
        <v>0</v>
      </c>
      <c r="G177" s="98" t="b">
        <f>IF(C177="",IF(Aloitus_Start!$D$1="Suomi","Tieto puuttuu: "&amp;C$3,IF(Aloitus_Start!$D$1="Svenska","Information saknas: "&amp;C$3)),"")</f>
        <v>0</v>
      </c>
      <c r="H177" s="39" t="str">
        <f t="shared" si="41"/>
        <v>Valitse kieli - Välj spåket</v>
      </c>
      <c r="I177" s="42" t="str">
        <f>IF(I170=0,"",I171/I$170)</f>
        <v/>
      </c>
      <c r="J177" s="42" t="str">
        <f>IF(J170=0,"",J171/J$170)</f>
        <v/>
      </c>
      <c r="K177" s="89" t="str">
        <f>IF(I177="","",100*(J177-I177))</f>
        <v/>
      </c>
      <c r="L177" s="90" t="str">
        <f>IF(I177="","",IF(I177=0,"",(J177/I177)-1))</f>
        <v/>
      </c>
    </row>
    <row r="178" spans="1:12" x14ac:dyDescent="0.15">
      <c r="A178" s="7"/>
      <c r="B178" s="63"/>
      <c r="C178" s="64"/>
      <c r="D178" s="27">
        <f t="shared" si="39"/>
        <v>0</v>
      </c>
      <c r="E178" s="23" t="str">
        <f t="shared" si="40"/>
        <v/>
      </c>
      <c r="F178" s="98" t="b">
        <f>IF(B178="",IF(Aloitus_Start!$D$1="Suomi","Tieto puuttuu: "&amp;B$3,IF(Aloitus_Start!$D$1="Svenska","Information saknas: "&amp;B$3)),"")</f>
        <v>0</v>
      </c>
      <c r="G178" s="98" t="b">
        <f>IF(C178="",IF(Aloitus_Start!$D$1="Suomi","Tieto puuttuu: "&amp;C$3,IF(Aloitus_Start!$D$1="Svenska","Information saknas: "&amp;C$3)),"")</f>
        <v>0</v>
      </c>
      <c r="H178" s="39" t="str">
        <f t="shared" si="41"/>
        <v>Valitse kieli - Välj spåket</v>
      </c>
      <c r="I178" s="42" t="str">
        <f>IF(I170=0,"",I172/I$170)</f>
        <v/>
      </c>
      <c r="J178" s="42" t="str">
        <f>IF(J170=0,"",J172/J$170)</f>
        <v/>
      </c>
      <c r="K178" s="89" t="str">
        <f>IF(I178="","",100*(J178-I178))</f>
        <v/>
      </c>
      <c r="L178" s="90" t="str">
        <f>IF(I178="","",IF(I178=0,"",(J178/I178)-1))</f>
        <v/>
      </c>
    </row>
    <row r="179" spans="1:12" x14ac:dyDescent="0.15">
      <c r="A179" s="7"/>
      <c r="B179" s="63"/>
      <c r="C179" s="64"/>
      <c r="D179" s="27">
        <f t="shared" si="39"/>
        <v>0</v>
      </c>
      <c r="E179" s="23" t="str">
        <f t="shared" si="40"/>
        <v/>
      </c>
      <c r="F179" s="98" t="b">
        <f>IF(B179="",IF(Aloitus_Start!$D$1="Suomi","Tieto puuttuu: "&amp;B$3,IF(Aloitus_Start!$D$1="Svenska","Information saknas: "&amp;B$3)),"")</f>
        <v>0</v>
      </c>
      <c r="G179" s="98" t="b">
        <f>IF(C179="",IF(Aloitus_Start!$D$1="Suomi","Tieto puuttuu: "&amp;C$3,IF(Aloitus_Start!$D$1="Svenska","Information saknas: "&amp;C$3)),"")</f>
        <v>0</v>
      </c>
    </row>
    <row r="180" spans="1:12" x14ac:dyDescent="0.15">
      <c r="A180" s="5"/>
      <c r="B180" s="57"/>
      <c r="C180" s="58"/>
      <c r="D180" s="22">
        <f t="shared" si="39"/>
        <v>0</v>
      </c>
      <c r="E180" s="23" t="str">
        <f t="shared" si="40"/>
        <v/>
      </c>
      <c r="F180" s="126" t="b">
        <f>IF(B180="",IF(Aloitus_Start!$D$1="Suomi","Tieto puuttuu: "&amp;B$3,IF(Aloitus_Start!$D$1="Svenska","Information saknas: "&amp;B$3)),"")</f>
        <v>0</v>
      </c>
      <c r="G180" s="126" t="b">
        <f>IF(C180="",IF(Aloitus_Start!$D$1="Suomi","Tieto puuttuu: "&amp;C$3,IF(Aloitus_Start!$D$1="Svenska","Information saknas: "&amp;C$3)),"")</f>
        <v>0</v>
      </c>
      <c r="H180" s="95" t="str">
        <f>IF(Aloitus_Start!$D$1="Suomi",MID(A421,7,27),IF(Aloitus_Start!$D$1="Svenska",MID(A421,7,21),"Valitse kieli - Välj spåket"))</f>
        <v>Valitse kieli - Välj spåket</v>
      </c>
      <c r="I180" s="35">
        <f>B$3</f>
        <v>0</v>
      </c>
      <c r="J180" s="35">
        <f>C$3</f>
        <v>0</v>
      </c>
      <c r="K180" s="52" t="str">
        <f>IF(Aloitus_Start!$D$1="Suomi","Muutos",IF(Aloitus_Start!$D$1="Svenska","Förändring","Valitse kieli - Välj spåket"))</f>
        <v>Valitse kieli - Välj spåket</v>
      </c>
      <c r="L180" s="52" t="str">
        <f>IF(Aloitus_Start!$D$1="Suomi","Muutos%",IF(Aloitus_Start!$D$1="Svenska","Förändr%","Valitse kieli - Välj spåket"))</f>
        <v>Valitse kieli - Välj spåket</v>
      </c>
    </row>
    <row r="181" spans="1:12" x14ac:dyDescent="0.15">
      <c r="A181" s="4"/>
      <c r="B181" s="61"/>
      <c r="C181" s="62"/>
      <c r="D181" s="129" t="str">
        <f>IF(Aloitus_Start!$D$1="Suomi","Muutos",IF(Aloitus_Start!$D$1="Svenska","Förändring","Valitse kieli - Välj spåket"))</f>
        <v>Valitse kieli - Välj spåket</v>
      </c>
      <c r="E181" s="129" t="str">
        <f>IF(Aloitus_Start!$D$1="Suomi","Muutos%",IF(Aloitus_Start!$D$1="Svenska","Förändr%","Valitse kieli - Välj spåket"))</f>
        <v>Valitse kieli - Välj spåket</v>
      </c>
      <c r="F181" s="125"/>
      <c r="G181" s="125"/>
      <c r="H181" s="38" t="str">
        <f>IF(Aloitus_Start!$D$1="Suomi","Lataukset",IF(Aloitus_Start!$D$1="Svenska","Nedladningar","Valitse kieli - Välj spåket"))</f>
        <v>Valitse kieli - Välj spåket</v>
      </c>
      <c r="I181" s="38">
        <f t="shared" ref="I181:J183" si="42">B422</f>
        <v>0</v>
      </c>
      <c r="J181" s="38">
        <f t="shared" si="42"/>
        <v>0</v>
      </c>
      <c r="K181" s="93">
        <f>J181-I181</f>
        <v>0</v>
      </c>
      <c r="L181" s="90" t="str">
        <f>IF(I181="","",IF(I181=0,"",(J181/I181)-1))</f>
        <v/>
      </c>
    </row>
    <row r="182" spans="1:12" x14ac:dyDescent="0.15">
      <c r="A182" s="7"/>
      <c r="B182" s="63"/>
      <c r="C182" s="64"/>
      <c r="D182" s="27">
        <f>C182-B182</f>
        <v>0</v>
      </c>
      <c r="E182" s="23" t="str">
        <f>IF(B182="","",IF(B182=0,"",(C182/B182)-1))</f>
        <v/>
      </c>
      <c r="F182" s="98" t="b">
        <f>IF(B182="",IF(Aloitus_Start!$D$1="Suomi","Tieto puuttuu: "&amp;B$3,IF(Aloitus_Start!$D$1="Svenska","Information saknas: "&amp;B$3)),"")</f>
        <v>0</v>
      </c>
      <c r="G182" s="98" t="b">
        <f>IF(C182="",IF(Aloitus_Start!$D$1="Suomi","Tieto puuttuu: "&amp;C$3,IF(Aloitus_Start!$D$1="Svenska","Information saknas: "&amp;C$3)),"")</f>
        <v>0</v>
      </c>
      <c r="H182" s="39" t="s">
        <v>0</v>
      </c>
      <c r="I182" s="38">
        <f t="shared" si="42"/>
        <v>0</v>
      </c>
      <c r="J182" s="38">
        <f t="shared" si="42"/>
        <v>0</v>
      </c>
      <c r="K182" s="93">
        <f>J182-I182</f>
        <v>0</v>
      </c>
      <c r="L182" s="90" t="str">
        <f>IF(I182="","",IF(I182=0,"",(J182/I182)-1))</f>
        <v/>
      </c>
    </row>
    <row r="183" spans="1:12" x14ac:dyDescent="0.15">
      <c r="A183" s="7"/>
      <c r="B183" s="63"/>
      <c r="C183" s="64"/>
      <c r="D183" s="27">
        <f>C183-B183</f>
        <v>0</v>
      </c>
      <c r="E183" s="23" t="str">
        <f>IF(B183="","",IF(B183=0,"",(C183/B183)-1))</f>
        <v/>
      </c>
      <c r="F183" s="98" t="b">
        <f>IF(B183="",IF(Aloitus_Start!$D$1="Suomi","Tieto puuttuu: "&amp;B$3,IF(Aloitus_Start!$D$1="Svenska","Information saknas: "&amp;B$3)),"")</f>
        <v>0</v>
      </c>
      <c r="G183" s="98" t="b">
        <f>IF(C183="",IF(Aloitus_Start!$D$1="Suomi","Tieto puuttuu: "&amp;C$3,IF(Aloitus_Start!$D$1="Svenska","Information saknas: "&amp;C$3)),"")</f>
        <v>0</v>
      </c>
      <c r="H183" s="38" t="str">
        <f>IF(Aloitus_Start!$D$1="Suomi","Muut",IF(Aloitus_Start!$D$1="Svenska","Övriga","Valitse kieli - Välj spåket"))</f>
        <v>Valitse kieli - Välj spåket</v>
      </c>
      <c r="I183" s="38">
        <f t="shared" si="42"/>
        <v>0</v>
      </c>
      <c r="J183" s="38">
        <f t="shared" si="42"/>
        <v>0</v>
      </c>
      <c r="K183" s="93">
        <f>J183-I183</f>
        <v>0</v>
      </c>
      <c r="L183" s="90" t="str">
        <f>IF(I183="","",IF(I183=0,"",(J183/I183)-1))</f>
        <v/>
      </c>
    </row>
    <row r="184" spans="1:12" x14ac:dyDescent="0.15">
      <c r="A184" s="3"/>
      <c r="B184" s="101"/>
      <c r="C184" s="102"/>
      <c r="D184" s="43"/>
      <c r="E184" s="44"/>
      <c r="F184" s="124"/>
      <c r="G184" s="124"/>
      <c r="H184" s="39" t="s">
        <v>0</v>
      </c>
      <c r="I184" s="42" t="str">
        <f>IF(I181=0,"",I182/I$181)</f>
        <v/>
      </c>
      <c r="J184" s="42" t="str">
        <f>IF(J181=0,"",J182/J$181)</f>
        <v/>
      </c>
      <c r="K184" s="89" t="str">
        <f>IF(I184="","",100*(J184-I184))</f>
        <v/>
      </c>
      <c r="L184" s="90" t="str">
        <f>IF(I184="","",IF(I184=0,"",(J184/I184)-1))</f>
        <v/>
      </c>
    </row>
    <row r="185" spans="1:12" x14ac:dyDescent="0.15">
      <c r="A185" s="4"/>
      <c r="B185" s="61"/>
      <c r="C185" s="62"/>
      <c r="D185" s="129"/>
      <c r="E185" s="129"/>
      <c r="F185" s="125"/>
      <c r="G185" s="125"/>
      <c r="H185" s="38" t="str">
        <f>IF(Aloitus_Start!$D$1="Suomi","Muut",IF(Aloitus_Start!$D$1="Svenska","Övriga","Valitse kieli - Välj spåket"))</f>
        <v>Valitse kieli - Välj spåket</v>
      </c>
      <c r="I185" s="42" t="str">
        <f>IF(I181=0,"",I183/I$181)</f>
        <v/>
      </c>
      <c r="J185" s="42" t="str">
        <f>IF(J181=0,"",J183/J$181)</f>
        <v/>
      </c>
      <c r="K185" s="89" t="str">
        <f>IF(I185="","",100*(J185-I185))</f>
        <v/>
      </c>
      <c r="L185" s="90" t="str">
        <f>IF(I185="","",IF(I185=0,"",(J185/I185)-1))</f>
        <v/>
      </c>
    </row>
    <row r="186" spans="1:12" x14ac:dyDescent="0.15">
      <c r="A186" s="5"/>
      <c r="B186" s="57"/>
      <c r="C186" s="58"/>
      <c r="D186" s="22"/>
      <c r="E186" s="34"/>
      <c r="F186" s="126"/>
      <c r="G186" s="126"/>
    </row>
    <row r="187" spans="1:12" x14ac:dyDescent="0.15">
      <c r="A187" s="6"/>
      <c r="B187" s="59"/>
      <c r="C187" s="60"/>
      <c r="D187" s="131" t="str">
        <f>IF(Aloitus_Start!$D$1="Suomi","Muutos",IF(Aloitus_Start!$D$1="Svenska","Förändring","Valitse kieli - Välj spåket"))</f>
        <v>Valitse kieli - Välj spåket</v>
      </c>
      <c r="E187" s="131" t="str">
        <f>IF(Aloitus_Start!$D$1="Suomi","Muutos%",IF(Aloitus_Start!$D$1="Svenska","Förändr%","Valitse kieli - Välj spåket"))</f>
        <v>Valitse kieli - Välj spåket</v>
      </c>
      <c r="F187" s="127"/>
      <c r="G187" s="127"/>
      <c r="H187" s="95" t="str">
        <f>IF(Aloitus_Start!$D$1="Suomi",MID(A425,7,34),IF(Aloitus_Start!$D$1="Svenska",MID(A425,7,14),"Valitse kieli - Välj spåket"))</f>
        <v>Valitse kieli - Välj spåket</v>
      </c>
      <c r="I187" s="35">
        <f>B$3</f>
        <v>0</v>
      </c>
      <c r="J187" s="35">
        <f>C$3</f>
        <v>0</v>
      </c>
      <c r="K187" s="52" t="str">
        <f>IF(Aloitus_Start!$D$1="Suomi","Muutos",IF(Aloitus_Start!$D$1="Svenska","Förändring","Valitse kieli - Välj spåket"))</f>
        <v>Valitse kieli - Välj spåket</v>
      </c>
      <c r="L187" s="52" t="str">
        <f>IF(Aloitus_Start!$D$1="Suomi","Muutos%",IF(Aloitus_Start!$D$1="Svenska","Förändr%","Valitse kieli - Välj spåket"))</f>
        <v>Valitse kieli - Välj spåket</v>
      </c>
    </row>
    <row r="188" spans="1:12" x14ac:dyDescent="0.15">
      <c r="A188" s="7"/>
      <c r="B188" s="63"/>
      <c r="C188" s="64"/>
      <c r="D188" s="27">
        <f>C188-B188</f>
        <v>0</v>
      </c>
      <c r="E188" s="23" t="str">
        <f>IF(B188="","",IF(B188=0,"",(C188/B188)-1))</f>
        <v/>
      </c>
      <c r="F188" s="98" t="b">
        <f>IF(B188="",IF(Aloitus_Start!$D$1="Suomi","Tieto puuttuu: "&amp;B$3,IF(Aloitus_Start!$D$1="Svenska","Information saknas: "&amp;B$3)),"")</f>
        <v>0</v>
      </c>
      <c r="G188" s="98" t="b">
        <f>IF(C188="",IF(Aloitus_Start!$D$1="Suomi","Tieto puuttuu: "&amp;C$3,IF(Aloitus_Start!$D$1="Svenska","Information saknas: "&amp;C$3)),"")</f>
        <v>0</v>
      </c>
      <c r="H188" s="38" t="str">
        <f>IF(Aloitus_Start!$D$1="Suomi","Lataukset",IF(Aloitus_Start!$D$1="Svenska","Nedladningar","Valitse kieli - Välj spåket"))</f>
        <v>Valitse kieli - Välj spåket</v>
      </c>
      <c r="I188" s="38">
        <f t="shared" ref="I188:J190" si="43">B426</f>
        <v>0</v>
      </c>
      <c r="J188" s="38">
        <f t="shared" si="43"/>
        <v>0</v>
      </c>
      <c r="K188" s="93">
        <f>J188-I188</f>
        <v>0</v>
      </c>
      <c r="L188" s="90" t="str">
        <f>IF(I188="","",IF(I188=0,"",(J188/I188)-1))</f>
        <v/>
      </c>
    </row>
    <row r="189" spans="1:12" x14ac:dyDescent="0.15">
      <c r="A189" s="7"/>
      <c r="B189" s="63"/>
      <c r="C189" s="64"/>
      <c r="D189" s="27">
        <f>C189-B189</f>
        <v>0</v>
      </c>
      <c r="E189" s="23" t="str">
        <f>IF(B189="","",IF(B189=0,"",(C189/B189)-1))</f>
        <v/>
      </c>
      <c r="F189" s="98" t="b">
        <f>IF(B189="",IF(Aloitus_Start!$D$1="Suomi","Tieto puuttuu: "&amp;B$3,IF(Aloitus_Start!$D$1="Svenska","Information saknas: "&amp;B$3)),"")</f>
        <v>0</v>
      </c>
      <c r="G189" s="98" t="b">
        <f>IF(C189="",IF(Aloitus_Start!$D$1="Suomi","Tieto puuttuu: "&amp;C$3,IF(Aloitus_Start!$D$1="Svenska","Information saknas: "&amp;C$3)),"")</f>
        <v>0</v>
      </c>
      <c r="H189" s="39" t="s">
        <v>0</v>
      </c>
      <c r="I189" s="38">
        <f t="shared" si="43"/>
        <v>0</v>
      </c>
      <c r="J189" s="38">
        <f t="shared" si="43"/>
        <v>0</v>
      </c>
      <c r="K189" s="93">
        <f>J189-I189</f>
        <v>0</v>
      </c>
      <c r="L189" s="90" t="str">
        <f>IF(I189="","",IF(I189=0,"",(J189/I189)-1))</f>
        <v/>
      </c>
    </row>
    <row r="190" spans="1:12" x14ac:dyDescent="0.15">
      <c r="A190" s="6"/>
      <c r="B190" s="59"/>
      <c r="C190" s="60"/>
      <c r="D190" s="131" t="str">
        <f>IF(Aloitus_Start!$D$1="Suomi","Muutos",IF(Aloitus_Start!$D$1="Svenska","Förändring","Valitse kieli - Välj spåket"))</f>
        <v>Valitse kieli - Välj spåket</v>
      </c>
      <c r="E190" s="131" t="str">
        <f>IF(Aloitus_Start!$D$1="Suomi","Muutos%",IF(Aloitus_Start!$D$1="Svenska","Förändr%","Valitse kieli - Välj spåket"))</f>
        <v>Valitse kieli - Välj spåket</v>
      </c>
      <c r="F190" s="127"/>
      <c r="G190" s="127"/>
      <c r="H190" s="38" t="str">
        <f>IF(Aloitus_Start!$D$1="Suomi","Muut",IF(Aloitus_Start!$D$1="Svenska","Övriga","Valitse kieli - Välj spåket"))</f>
        <v>Valitse kieli - Välj spåket</v>
      </c>
      <c r="I190" s="38">
        <f t="shared" si="43"/>
        <v>0</v>
      </c>
      <c r="J190" s="38">
        <f t="shared" si="43"/>
        <v>0</v>
      </c>
      <c r="K190" s="93">
        <f>J190-I190</f>
        <v>0</v>
      </c>
      <c r="L190" s="90" t="str">
        <f>IF(I190="","",IF(I190=0,"",(J190/I190)-1))</f>
        <v/>
      </c>
    </row>
    <row r="191" spans="1:12" x14ac:dyDescent="0.15">
      <c r="A191" s="7"/>
      <c r="B191" s="63"/>
      <c r="C191" s="64"/>
      <c r="D191" s="27">
        <f>C191-B191</f>
        <v>0</v>
      </c>
      <c r="E191" s="23" t="str">
        <f>IF(B191="","",IF(B191=0,"",(C191/B191)-1))</f>
        <v/>
      </c>
      <c r="F191" s="98" t="b">
        <f>IF(B191="",IF(Aloitus_Start!$D$1="Suomi","Tieto puuttuu: "&amp;B$3,IF(Aloitus_Start!$D$1="Svenska","Information saknas: "&amp;B$3)),"")</f>
        <v>0</v>
      </c>
      <c r="G191" s="98" t="b">
        <f>IF(C191="",IF(Aloitus_Start!$D$1="Suomi","Tieto puuttuu: "&amp;C$3,IF(Aloitus_Start!$D$1="Svenska","Information saknas: "&amp;C$3)),"")</f>
        <v>0</v>
      </c>
      <c r="H191" s="39" t="s">
        <v>0</v>
      </c>
      <c r="I191" s="42" t="str">
        <f>IF(I188=0,"",I189/I$188)</f>
        <v/>
      </c>
      <c r="J191" s="42" t="str">
        <f>IF(J188=0,"",J189/J$188)</f>
        <v/>
      </c>
      <c r="K191" s="89" t="str">
        <f>IF(I191="","",100*(J191-I191))</f>
        <v/>
      </c>
      <c r="L191" s="90" t="str">
        <f>IF(I191="","",IF(I191=0,"",(J191/I191)-1))</f>
        <v/>
      </c>
    </row>
    <row r="192" spans="1:12" x14ac:dyDescent="0.15">
      <c r="A192" s="7"/>
      <c r="B192" s="63"/>
      <c r="C192" s="64"/>
      <c r="D192" s="27">
        <f>C192-B192</f>
        <v>0</v>
      </c>
      <c r="E192" s="23" t="str">
        <f>IF(B192="","",IF(B192=0,"",(C192/B192)-1))</f>
        <v/>
      </c>
      <c r="F192" s="98" t="b">
        <f>IF(B192="",IF(Aloitus_Start!$D$1="Suomi","Tieto puuttuu: "&amp;B$3,IF(Aloitus_Start!$D$1="Svenska","Information saknas: "&amp;B$3)),"")</f>
        <v>0</v>
      </c>
      <c r="G192" s="98" t="b">
        <f>IF(C192="",IF(Aloitus_Start!$D$1="Suomi","Tieto puuttuu: "&amp;C$3,IF(Aloitus_Start!$D$1="Svenska","Information saknas: "&amp;C$3)),"")</f>
        <v>0</v>
      </c>
      <c r="H192" s="38" t="str">
        <f>IF(Aloitus_Start!$D$1="Suomi","Muut",IF(Aloitus_Start!$D$1="Svenska","Övriga","Valitse kieli - Välj spåket"))</f>
        <v>Valitse kieli - Välj spåket</v>
      </c>
      <c r="I192" s="42" t="str">
        <f>IF(I188=0,"",I190/I$188)</f>
        <v/>
      </c>
      <c r="J192" s="42" t="str">
        <f>IF(J188=0,"",J190/J$188)</f>
        <v/>
      </c>
      <c r="K192" s="89" t="str">
        <f>IF(I192="","",100*(J192-I192))</f>
        <v/>
      </c>
      <c r="L192" s="90" t="str">
        <f>IF(I192="","",IF(I192=0,"",(J192/I192)-1))</f>
        <v/>
      </c>
    </row>
    <row r="193" spans="1:12" x14ac:dyDescent="0.15">
      <c r="A193" s="6"/>
      <c r="B193" s="59"/>
      <c r="C193" s="60"/>
      <c r="D193" s="24">
        <f>C193-B193</f>
        <v>0</v>
      </c>
      <c r="E193" s="25" t="str">
        <f>IF(B193="","",IF(B193=0,"",(C193/B193)-1))</f>
        <v/>
      </c>
      <c r="F193" s="127" t="b">
        <f>IF(B193="",IF(Aloitus_Start!$D$1="Suomi","Tieto puuttuu: "&amp;B$3,IF(Aloitus_Start!$D$1="Svenska","Information saknas: "&amp;B$3)),"")</f>
        <v>0</v>
      </c>
      <c r="G193" s="127" t="b">
        <f>IF(C193="",IF(Aloitus_Start!$D$1="Suomi","Tieto puuttuu: "&amp;C$3,IF(Aloitus_Start!$D$1="Svenska","Information saknas: "&amp;C$3)),"")</f>
        <v>0</v>
      </c>
    </row>
    <row r="194" spans="1:12" x14ac:dyDescent="0.15">
      <c r="A194" s="7"/>
      <c r="B194" s="63"/>
      <c r="C194" s="64"/>
      <c r="D194" s="27">
        <f>C194-B194</f>
        <v>0</v>
      </c>
      <c r="E194" s="23" t="str">
        <f>IF(B194="","",IF(B194=0,"",(C194/B194)-1))</f>
        <v/>
      </c>
      <c r="F194" s="98" t="b">
        <f>IF(B194="",IF(Aloitus_Start!$D$1="Suomi","Tieto puuttuu: "&amp;B$3,IF(Aloitus_Start!$D$1="Svenska","Information saknas: "&amp;B$3)),"")</f>
        <v>0</v>
      </c>
      <c r="G194" s="98" t="b">
        <f>IF(C194="",IF(Aloitus_Start!$D$1="Suomi","Tieto puuttuu: "&amp;C$3,IF(Aloitus_Start!$D$1="Svenska","Information saknas: "&amp;C$3)),"")</f>
        <v>0</v>
      </c>
      <c r="H194" s="95" t="str">
        <f>IF(Aloitus_Start!$D$1="Suomi",MID(A429,7,28),IF(Aloitus_Start!$D$1="Svenska",MID(A429,7,23),"Valitse kieli - Välj spåket"))</f>
        <v>Valitse kieli - Välj spåket</v>
      </c>
      <c r="I194" s="35">
        <f>B$3</f>
        <v>0</v>
      </c>
      <c r="J194" s="35">
        <f>C$3</f>
        <v>0</v>
      </c>
      <c r="K194" s="52" t="str">
        <f>IF(Aloitus_Start!$D$1="Suomi","Muutos",IF(Aloitus_Start!$D$1="Svenska","Förändring","Valitse kieli - Välj spåket"))</f>
        <v>Valitse kieli - Välj spåket</v>
      </c>
      <c r="L194" s="52" t="str">
        <f>IF(Aloitus_Start!$D$1="Suomi","Muutos%",IF(Aloitus_Start!$D$1="Svenska","Förändr%","Valitse kieli - Välj spåket"))</f>
        <v>Valitse kieli - Välj spåket</v>
      </c>
    </row>
    <row r="195" spans="1:12" x14ac:dyDescent="0.15">
      <c r="A195" s="6"/>
      <c r="B195" s="59"/>
      <c r="C195" s="60"/>
      <c r="D195" s="131" t="str">
        <f>IF(Aloitus_Start!$D$1="Suomi","Muutos",IF(Aloitus_Start!$D$1="Svenska","Förändring","Valitse kieli - Välj spåket"))</f>
        <v>Valitse kieli - Välj spåket</v>
      </c>
      <c r="E195" s="131" t="str">
        <f>IF(Aloitus_Start!$D$1="Suomi","Muutos%",IF(Aloitus_Start!$D$1="Svenska","Förändr%","Valitse kieli - Välj spåket"))</f>
        <v>Valitse kieli - Välj spåket</v>
      </c>
      <c r="F195" s="127"/>
      <c r="G195" s="127"/>
      <c r="H195" s="39" t="str">
        <f>IF(Aloitus_Start!$D$1="Suomi",MID(A430,9,19),IF(Aloitus_Start!$D$1="Svenska",MID(A430,9,18),"Valitse kieli - Välj spåket"))</f>
        <v>Valitse kieli - Välj spåket</v>
      </c>
      <c r="I195" s="38">
        <f t="shared" ref="I195:J200" si="44">B430</f>
        <v>0</v>
      </c>
      <c r="J195" s="38">
        <f t="shared" si="44"/>
        <v>0</v>
      </c>
      <c r="K195" s="93">
        <f t="shared" ref="K195:K200" si="45">J195-I195</f>
        <v>0</v>
      </c>
      <c r="L195" s="90" t="str">
        <f t="shared" ref="L195:L200" si="46">IF(I195="","",IF(I195=0,"",(J195/I195)-1))</f>
        <v/>
      </c>
    </row>
    <row r="196" spans="1:12" x14ac:dyDescent="0.15">
      <c r="A196" s="7"/>
      <c r="B196" s="63"/>
      <c r="C196" s="64"/>
      <c r="D196" s="27">
        <f>C196-B196</f>
        <v>0</v>
      </c>
      <c r="E196" s="23" t="str">
        <f>IF(B196="","",IF(B196=0,"",(C196/B196)-1))</f>
        <v/>
      </c>
      <c r="F196" s="98" t="b">
        <f>IF(B196="",IF(Aloitus_Start!$D$1="Suomi","Tieto puuttuu: "&amp;B$3,IF(Aloitus_Start!$D$1="Svenska","Information saknas: "&amp;B$3)),"")</f>
        <v>0</v>
      </c>
      <c r="G196" s="98" t="b">
        <f>IF(C196="",IF(Aloitus_Start!$D$1="Suomi","Tieto puuttuu: "&amp;C$3,IF(Aloitus_Start!$D$1="Svenska","Information saknas: "&amp;C$3)),"")</f>
        <v>0</v>
      </c>
      <c r="H196" s="38" t="str">
        <f>IF(Aloitus_Start!$D$1="Suomi","Katsotut, FinELib (tietoa ei saada)",IF(Aloitus_Start!$D$1="Svenska","Granskade, FinELib (data fås ej)","Valitse kieli - Välj spåket"))</f>
        <v>Valitse kieli - Välj spåket</v>
      </c>
      <c r="I196" s="38">
        <f t="shared" si="44"/>
        <v>0</v>
      </c>
      <c r="J196" s="38">
        <f t="shared" si="44"/>
        <v>0</v>
      </c>
      <c r="K196" s="93">
        <f t="shared" si="45"/>
        <v>0</v>
      </c>
      <c r="L196" s="90" t="str">
        <f t="shared" si="46"/>
        <v/>
      </c>
    </row>
    <row r="197" spans="1:12" x14ac:dyDescent="0.15">
      <c r="A197" s="5"/>
      <c r="B197" s="57"/>
      <c r="C197" s="58"/>
      <c r="D197" s="134" t="str">
        <f>IF(Aloitus_Start!$D$1="Suomi","Muutos",IF(Aloitus_Start!$D$1="Svenska","Förändring","Valitse kieli - Välj spåket"))</f>
        <v>Valitse kieli - Välj spåket</v>
      </c>
      <c r="E197" s="134" t="str">
        <f>IF(Aloitus_Start!$D$1="Suomi","Muutos%",IF(Aloitus_Start!$D$1="Svenska","Förändr%","Valitse kieli - Välj spåket"))</f>
        <v>Valitse kieli - Välj spåket</v>
      </c>
      <c r="F197" s="126"/>
      <c r="G197" s="126"/>
      <c r="H197" s="38" t="str">
        <f>IF(Aloitus_Start!$D$1="Suomi","Katsotut, muut",IF(Aloitus_Start!$D$1="Svenska","Granskade, övriga","Valitse kieli - Välj spåket"))</f>
        <v>Valitse kieli - Välj spåket</v>
      </c>
      <c r="I197" s="38">
        <f t="shared" si="44"/>
        <v>0</v>
      </c>
      <c r="J197" s="38">
        <f t="shared" si="44"/>
        <v>0</v>
      </c>
      <c r="K197" s="93">
        <f t="shared" si="45"/>
        <v>0</v>
      </c>
      <c r="L197" s="90" t="str">
        <f t="shared" si="46"/>
        <v/>
      </c>
    </row>
    <row r="198" spans="1:12" x14ac:dyDescent="0.15">
      <c r="A198" s="7"/>
      <c r="B198" s="63"/>
      <c r="C198" s="64"/>
      <c r="D198" s="27">
        <f>C198-B198</f>
        <v>0</v>
      </c>
      <c r="E198" s="23" t="str">
        <f>IF(B198="","",IF(B198=0,"",(C198/B198)-1))</f>
        <v/>
      </c>
      <c r="F198" s="98" t="b">
        <f>IF(B198="",IF(Aloitus_Start!$D$1="Suomi","Tieto puuttuu: "&amp;B$3,IF(Aloitus_Start!$D$1="Svenska","Information saknas: "&amp;B$3)),"")</f>
        <v>0</v>
      </c>
      <c r="G198" s="98" t="b">
        <f>IF(C198="",IF(Aloitus_Start!$D$1="Suomi","Tieto puuttuu: "&amp;C$3,IF(Aloitus_Start!$D$1="Svenska","Information saknas: "&amp;C$3)),"")</f>
        <v>0</v>
      </c>
      <c r="H198" s="39" t="str">
        <f>IF(Aloitus_Start!$D$1="Suomi",MID(A433,9,18),IF(Aloitus_Start!$D$1="Svenska",MID(A433,9,15),"Valitse kieli - Välj spåket"))</f>
        <v>Valitse kieli - Välj spåket</v>
      </c>
      <c r="I198" s="38">
        <f t="shared" si="44"/>
        <v>0</v>
      </c>
      <c r="J198" s="38">
        <f t="shared" si="44"/>
        <v>0</v>
      </c>
      <c r="K198" s="93">
        <f t="shared" si="45"/>
        <v>0</v>
      </c>
      <c r="L198" s="90" t="str">
        <f t="shared" si="46"/>
        <v/>
      </c>
    </row>
    <row r="199" spans="1:12" x14ac:dyDescent="0.15">
      <c r="A199" s="7"/>
      <c r="B199" s="63"/>
      <c r="C199" s="64"/>
      <c r="D199" s="27">
        <f>C199-B199</f>
        <v>0</v>
      </c>
      <c r="E199" s="23" t="str">
        <f>IF(B199="","",IF(B199=0,"",(C199/B199)-1))</f>
        <v/>
      </c>
      <c r="F199" s="98" t="b">
        <f>IF(B199="",IF(Aloitus_Start!$D$1="Suomi","Tieto puuttuu: "&amp;B$3,IF(Aloitus_Start!$D$1="Svenska","Information saknas: "&amp;B$3)),"")</f>
        <v>0</v>
      </c>
      <c r="G199" s="98" t="b">
        <f>IF(C199="",IF(Aloitus_Start!$D$1="Suomi","Tieto puuttuu: "&amp;C$3,IF(Aloitus_Start!$D$1="Svenska","Information saknas: "&amp;C$3)),"")</f>
        <v>0</v>
      </c>
      <c r="H199" s="38" t="str">
        <f>IF(Aloitus_Start!$D$1="Suomi","FinELib (tietoa ei saada)",IF(Aloitus_Start!$D$1="Svenska","FinELib (data fås ej)","Valitse kieli - Välj spåket"))</f>
        <v>Valitse kieli - Välj spåket</v>
      </c>
      <c r="I199" s="38">
        <f t="shared" si="44"/>
        <v>0</v>
      </c>
      <c r="J199" s="38">
        <f t="shared" si="44"/>
        <v>0</v>
      </c>
      <c r="K199" s="93">
        <f t="shared" si="45"/>
        <v>0</v>
      </c>
      <c r="L199" s="90" t="str">
        <f t="shared" si="46"/>
        <v/>
      </c>
    </row>
    <row r="200" spans="1:12" x14ac:dyDescent="0.15">
      <c r="A200" s="7"/>
      <c r="B200" s="63"/>
      <c r="C200" s="64"/>
      <c r="D200" s="27">
        <f>C200-B200</f>
        <v>0</v>
      </c>
      <c r="E200" s="23" t="str">
        <f>IF(B200="","",IF(B200=0,"",(C200/B200)-1))</f>
        <v/>
      </c>
      <c r="F200" s="98" t="b">
        <f>IF(B200="",IF(Aloitus_Start!$D$1="Suomi","Tieto puuttuu: "&amp;B$3,IF(Aloitus_Start!$D$1="Svenska","Information saknas: "&amp;B$3)),"")</f>
        <v>0</v>
      </c>
      <c r="G200" s="98" t="b">
        <f>IF(C200="",IF(Aloitus_Start!$D$1="Suomi","Tieto puuttuu: "&amp;C$3,IF(Aloitus_Start!$D$1="Svenska","Information saknas: "&amp;C$3)),"")</f>
        <v>0</v>
      </c>
      <c r="H200" s="38" t="str">
        <f>IF(Aloitus_Start!$D$1="Suomi","Muut",IF(Aloitus_Start!$D$1="Svenska","Övriga","Valitse kieli - Välj spåket"))</f>
        <v>Valitse kieli - Välj spåket</v>
      </c>
      <c r="I200" s="38">
        <f t="shared" si="44"/>
        <v>0</v>
      </c>
      <c r="J200" s="38">
        <f t="shared" si="44"/>
        <v>0</v>
      </c>
      <c r="K200" s="93">
        <f t="shared" si="45"/>
        <v>0</v>
      </c>
      <c r="L200" s="90" t="str">
        <f t="shared" si="46"/>
        <v/>
      </c>
    </row>
    <row r="201" spans="1:12" x14ac:dyDescent="0.15">
      <c r="A201" s="5"/>
      <c r="B201" s="57"/>
      <c r="C201" s="58"/>
      <c r="D201" s="134" t="str">
        <f>IF(Aloitus_Start!$D$1="Suomi","Muutos",IF(Aloitus_Start!$D$1="Svenska","Förändring","Valitse kieli - Välj spåket"))</f>
        <v>Valitse kieli - Välj spåket</v>
      </c>
      <c r="E201" s="134" t="str">
        <f>IF(Aloitus_Start!$D$1="Suomi","Muutos%",IF(Aloitus_Start!$D$1="Svenska","Förändr%","Valitse kieli - Välj spåket"))</f>
        <v>Valitse kieli - Välj spåket</v>
      </c>
      <c r="F201" s="126"/>
      <c r="G201" s="126"/>
      <c r="H201" s="38" t="str">
        <f>IF(Aloitus_Start!$D$1="Suomi","Katsotut",IF(Aloitus_Start!$D$1="Svenska","Granskade","Valitse kieli - Välj spåket"))</f>
        <v>Valitse kieli - Välj spåket</v>
      </c>
      <c r="I201" s="35">
        <f>B$3</f>
        <v>0</v>
      </c>
      <c r="J201" s="35">
        <f>C$3</f>
        <v>0</v>
      </c>
      <c r="K201" s="52" t="str">
        <f>IF(Aloitus_Start!$D$1="Suomi","Muutos",IF(Aloitus_Start!$D$1="Svenska","Förändring","Valitse kieli - Välj spåket"))</f>
        <v>Valitse kieli - Välj spåket</v>
      </c>
      <c r="L201" s="52" t="str">
        <f>IF(Aloitus_Start!$D$1="Suomi","Muutos%",IF(Aloitus_Start!$D$1="Svenska","Förändr%","Valitse kieli - Välj spåket"))</f>
        <v>Valitse kieli - Välj spåket</v>
      </c>
    </row>
    <row r="202" spans="1:12" x14ac:dyDescent="0.15">
      <c r="A202" s="7"/>
      <c r="B202" s="63"/>
      <c r="C202" s="64"/>
      <c r="D202" s="27">
        <f>C202-B202</f>
        <v>0</v>
      </c>
      <c r="E202" s="23" t="str">
        <f>IF(B202="","",IF(B202=0,"",(C202/B202)-1))</f>
        <v/>
      </c>
      <c r="F202" s="98" t="b">
        <f>IF(B202="",IF(Aloitus_Start!$D$1="Suomi","Tieto puuttuu: "&amp;B$3,IF(Aloitus_Start!$D$1="Svenska","Information saknas: "&amp;B$3)),"")</f>
        <v>0</v>
      </c>
      <c r="G202" s="98" t="b">
        <f>IF(C202="",IF(Aloitus_Start!$D$1="Suomi","Tieto puuttuu: "&amp;C$3,IF(Aloitus_Start!$D$1="Svenska","Information saknas: "&amp;C$3)),"")</f>
        <v>0</v>
      </c>
      <c r="H202" s="38" t="str">
        <f>IF(Aloitus_Start!$D$1="Suomi","FinELib (tietoa ei saada)",IF(Aloitus_Start!$D$1="Svenska","FinELib (data fås ej)","Valitse kieli - Välj spåket"))</f>
        <v>Valitse kieli - Välj spåket</v>
      </c>
      <c r="I202" s="42" t="str">
        <f>IF(I195=0,"",I196/I$195)</f>
        <v/>
      </c>
      <c r="J202" s="42" t="str">
        <f>IF(J195=0,"",J196/J$195)</f>
        <v/>
      </c>
      <c r="K202" s="89" t="str">
        <f>IF(I202="","",100*(J202-I202))</f>
        <v/>
      </c>
      <c r="L202" s="90" t="str">
        <f>IF(I202="","",IF(I202=0,"",(J202/I202)-1))</f>
        <v/>
      </c>
    </row>
    <row r="203" spans="1:12" x14ac:dyDescent="0.15">
      <c r="A203" s="7"/>
      <c r="B203" s="63"/>
      <c r="C203" s="64"/>
      <c r="D203" s="27">
        <f>C203-B203</f>
        <v>0</v>
      </c>
      <c r="E203" s="23" t="str">
        <f>IF(B203="","",IF(B203=0,"",(C203/B203)-1))</f>
        <v/>
      </c>
      <c r="F203" s="98" t="b">
        <f>IF(B203="",IF(Aloitus_Start!$D$1="Suomi","Tieto puuttuu: "&amp;B$3,IF(Aloitus_Start!$D$1="Svenska","Information saknas: "&amp;B$3)),"")</f>
        <v>0</v>
      </c>
      <c r="G203" s="98" t="b">
        <f>IF(C203="",IF(Aloitus_Start!$D$1="Suomi","Tieto puuttuu: "&amp;C$3,IF(Aloitus_Start!$D$1="Svenska","Information saknas: "&amp;C$3)),"")</f>
        <v>0</v>
      </c>
      <c r="H203" s="38" t="str">
        <f>IF(Aloitus_Start!$D$1="Suomi","Muut",IF(Aloitus_Start!$D$1="Svenska","Övriga","Valitse kieli - Välj spåket"))</f>
        <v>Valitse kieli - Välj spåket</v>
      </c>
      <c r="I203" s="42" t="str">
        <f>IF(I195=0,"",I197/I$195)</f>
        <v/>
      </c>
      <c r="J203" s="42" t="str">
        <f>IF(J195=0,"",J197/J$195)</f>
        <v/>
      </c>
      <c r="K203" s="89" t="str">
        <f>IF(I203="","",100*(J203-I203))</f>
        <v/>
      </c>
      <c r="L203" s="90" t="str">
        <f>IF(I203="","",IF(I203=0,"",(J203/I203)-1))</f>
        <v/>
      </c>
    </row>
    <row r="204" spans="1:12" x14ac:dyDescent="0.15">
      <c r="A204" s="7"/>
      <c r="B204" s="63"/>
      <c r="C204" s="64"/>
      <c r="D204" s="27">
        <f>C204-B204</f>
        <v>0</v>
      </c>
      <c r="E204" s="23" t="str">
        <f>IF(B204="","",IF(B204=0,"",(C204/B204)-1))</f>
        <v/>
      </c>
      <c r="F204" s="98" t="b">
        <f>IF(B204="",IF(Aloitus_Start!$D$1="Suomi","Tieto puuttuu: "&amp;B$3,IF(Aloitus_Start!$D$1="Svenska","Information saknas: "&amp;B$3)),"")</f>
        <v>0</v>
      </c>
      <c r="G204" s="98" t="b">
        <f>IF(C204="",IF(Aloitus_Start!$D$1="Suomi","Tieto puuttuu: "&amp;C$3,IF(Aloitus_Start!$D$1="Svenska","Information saknas: "&amp;C$3)),"")</f>
        <v>0</v>
      </c>
      <c r="H204" s="38" t="str">
        <f>IF(Aloitus_Start!$D$1="Suomi","FinELib (tietoa ei saada)",IF(Aloitus_Start!$D$1="Svenska","FinELib (data fås ej)","Valitse kieli - Välj spåket"))</f>
        <v>Valitse kieli - Välj spåket</v>
      </c>
      <c r="I204" s="42" t="str">
        <f>IF(I198=0,"",I199/I$198)</f>
        <v/>
      </c>
      <c r="J204" s="42" t="str">
        <f>IF(J198=0,"",J199/J$198)</f>
        <v/>
      </c>
      <c r="K204" s="89" t="str">
        <f>IF(I204="","",100*(J204-I204))</f>
        <v/>
      </c>
      <c r="L204" s="90" t="str">
        <f>IF(I204="","",IF(I204=0,"",(J204/I204)-1))</f>
        <v/>
      </c>
    </row>
    <row r="205" spans="1:12" x14ac:dyDescent="0.15">
      <c r="A205" s="7"/>
      <c r="B205" s="63"/>
      <c r="C205" s="64"/>
      <c r="D205" s="27">
        <f>C205-B205</f>
        <v>0</v>
      </c>
      <c r="E205" s="23" t="str">
        <f>IF(B205="","",IF(B205=0,"",(C205/B205)-1))</f>
        <v/>
      </c>
      <c r="F205" s="98" t="b">
        <f>IF(B205="",IF(Aloitus_Start!$D$1="Suomi","Tieto puuttuu: "&amp;B$3,IF(Aloitus_Start!$D$1="Svenska","Information saknas: "&amp;B$3)),"")</f>
        <v>0</v>
      </c>
      <c r="G205" s="98" t="b">
        <f>IF(C205="",IF(Aloitus_Start!$D$1="Suomi","Tieto puuttuu: "&amp;C$3,IF(Aloitus_Start!$D$1="Svenska","Information saknas: "&amp;C$3)),"")</f>
        <v>0</v>
      </c>
      <c r="H205" s="38" t="str">
        <f>IF(Aloitus_Start!$D$1="Suomi","Muut",IF(Aloitus_Start!$D$1="Svenska","Övriga","Valitse kieli - Välj spåket"))</f>
        <v>Valitse kieli - Välj spåket</v>
      </c>
      <c r="I205" s="42" t="str">
        <f>IF(I198=0,"",I200/I$198)</f>
        <v/>
      </c>
      <c r="J205" s="42" t="str">
        <f>IF(J198=0,"",J200/J$198)</f>
        <v/>
      </c>
      <c r="K205" s="89" t="str">
        <f>IF(I205="","",100*(J205-I205))</f>
        <v/>
      </c>
      <c r="L205" s="90" t="str">
        <f>IF(I205="","",IF(I205=0,"",(J205/I205)-1))</f>
        <v/>
      </c>
    </row>
    <row r="206" spans="1:12" x14ac:dyDescent="0.15">
      <c r="A206" s="5"/>
      <c r="B206" s="57"/>
      <c r="C206" s="58"/>
      <c r="D206" s="134" t="str">
        <f>IF(Aloitus_Start!$D$1="Suomi","Muutos",IF(Aloitus_Start!$D$1="Svenska","Förändring","Valitse kieli - Välj spåket"))</f>
        <v>Valitse kieli - Välj spåket</v>
      </c>
      <c r="E206" s="134" t="str">
        <f>IF(Aloitus_Start!$D$1="Suomi","Muutos%",IF(Aloitus_Start!$D$1="Svenska","Förändr%","Valitse kieli - Välj spåket"))</f>
        <v>Valitse kieli - Välj spåket</v>
      </c>
      <c r="F206" s="126"/>
      <c r="G206" s="126"/>
    </row>
    <row r="207" spans="1:12" x14ac:dyDescent="0.15">
      <c r="A207" s="7"/>
      <c r="B207" s="63"/>
      <c r="C207" s="64"/>
      <c r="D207" s="27">
        <f>C207-B207</f>
        <v>0</v>
      </c>
      <c r="E207" s="23" t="str">
        <f>IF(B207="","",IF(B207=0,"",(C207/B207)-1))</f>
        <v/>
      </c>
      <c r="F207" s="98" t="b">
        <f>IF(B207="",IF(Aloitus_Start!$D$1="Suomi","Tieto puuttuu: "&amp;B$3,IF(Aloitus_Start!$D$1="Svenska","Information saknas: "&amp;B$3)),"")</f>
        <v>0</v>
      </c>
      <c r="G207" s="98" t="b">
        <f>IF(C207="",IF(Aloitus_Start!$D$1="Suomi","Tieto puuttuu: "&amp;C$3,IF(Aloitus_Start!$D$1="Svenska","Information saknas: "&amp;C$3)),"")</f>
        <v>0</v>
      </c>
      <c r="H207" s="95" t="str">
        <f>IF(Aloitus_Start!$D$1="Suomi",MID(A437,7,20),IF(Aloitus_Start!$D$1="Svenska",MID(A437,7,23),"Valitse kieli - Välj spåket"))</f>
        <v>Valitse kieli - Välj spåket</v>
      </c>
      <c r="I207" s="35">
        <f>B$3</f>
        <v>0</v>
      </c>
      <c r="J207" s="35">
        <f>C$3</f>
        <v>0</v>
      </c>
      <c r="K207" s="52" t="str">
        <f>IF(Aloitus_Start!$D$1="Suomi","Muutos",IF(Aloitus_Start!$D$1="Svenska","Förändring","Valitse kieli - Välj spåket"))</f>
        <v>Valitse kieli - Välj spåket</v>
      </c>
      <c r="L207" s="52" t="str">
        <f>IF(Aloitus_Start!$D$1="Suomi","Muutos%",IF(Aloitus_Start!$D$1="Svenska","Förändr%","Valitse kieli - Välj spåket"))</f>
        <v>Valitse kieli - Välj spåket</v>
      </c>
    </row>
    <row r="208" spans="1:12" x14ac:dyDescent="0.15">
      <c r="A208" s="7"/>
      <c r="B208" s="63"/>
      <c r="C208" s="64"/>
      <c r="D208" s="27">
        <f>C208-B208</f>
        <v>0</v>
      </c>
      <c r="E208" s="23" t="str">
        <f>IF(B208="","",IF(B208=0,"",(C208/B208)-1))</f>
        <v/>
      </c>
      <c r="F208" s="98" t="b">
        <f>IF(B208="",IF(Aloitus_Start!$D$1="Suomi","Tieto puuttuu: "&amp;B$3,IF(Aloitus_Start!$D$1="Svenska","Information saknas: "&amp;B$3)),"")</f>
        <v>0</v>
      </c>
      <c r="G208" s="98" t="b">
        <f>IF(C208="",IF(Aloitus_Start!$D$1="Suomi","Tieto puuttuu: "&amp;C$3,IF(Aloitus_Start!$D$1="Svenska","Information saknas: "&amp;C$3)),"")</f>
        <v>0</v>
      </c>
      <c r="H208" s="39" t="str">
        <f>IF(Aloitus_Start!$D$1="Suomi",MID(A438,10,36),IF(Aloitus_Start!$D$1="Svenska",MID(A438,10,18),"Valitse kieli - Välj spåket"))</f>
        <v>Valitse kieli - Välj spåket</v>
      </c>
      <c r="I208" s="38">
        <f>B438</f>
        <v>0</v>
      </c>
      <c r="J208" s="38">
        <f>C438</f>
        <v>0</v>
      </c>
      <c r="K208" s="93">
        <f>J208-I208</f>
        <v>0</v>
      </c>
      <c r="L208" s="90" t="str">
        <f>IF(I208="","",IF(I208=0,"",(J208/I208)-1))</f>
        <v/>
      </c>
    </row>
    <row r="209" spans="1:12" x14ac:dyDescent="0.15">
      <c r="A209" s="7"/>
      <c r="B209" s="63"/>
      <c r="C209" s="64"/>
      <c r="D209" s="27">
        <f>C209-B209</f>
        <v>0</v>
      </c>
      <c r="E209" s="23" t="str">
        <f>IF(B209="","",IF(B209=0,"",(C209/B209)-1))</f>
        <v/>
      </c>
      <c r="F209" s="98" t="b">
        <f>IF(B209="",IF(Aloitus_Start!$D$1="Suomi","Tieto puuttuu: "&amp;B$3,IF(Aloitus_Start!$D$1="Svenska","Information saknas: "&amp;B$3)),"")</f>
        <v>0</v>
      </c>
      <c r="G209" s="98" t="b">
        <f>IF(C209="",IF(Aloitus_Start!$D$1="Suomi","Tieto puuttuu: "&amp;C$3,IF(Aloitus_Start!$D$1="Svenska","Information saknas: "&amp;C$3)),"")</f>
        <v>0</v>
      </c>
      <c r="H209" s="39" t="str">
        <f>IF(Aloitus_Start!$D$1="Suomi",MID(A440,6,15),IF(Aloitus_Start!$D$1="Svenska",MID(A440,6,18),"Valitse kieli - Välj spåket"))</f>
        <v>Valitse kieli - Välj spåket</v>
      </c>
      <c r="I209" s="35">
        <f>B$3</f>
        <v>0</v>
      </c>
      <c r="J209" s="35">
        <f>C$3</f>
        <v>0</v>
      </c>
      <c r="K209" s="52" t="str">
        <f>IF(Aloitus_Start!$D$1="Suomi","Muutos",IF(Aloitus_Start!$D$1="Svenska","Förändring","Valitse kieli - Välj spåket"))</f>
        <v>Valitse kieli - Välj spåket</v>
      </c>
      <c r="L209" s="52" t="str">
        <f>IF(Aloitus_Start!$D$1="Suomi","Muutos%",IF(Aloitus_Start!$D$1="Svenska","Förändr%","Valitse kieli - Välj spåket"))</f>
        <v>Valitse kieli - Välj spåket</v>
      </c>
    </row>
    <row r="210" spans="1:12" ht="11.25" customHeight="1" x14ac:dyDescent="0.15">
      <c r="A210" s="7"/>
      <c r="B210" s="63"/>
      <c r="C210" s="64"/>
      <c r="D210" s="27">
        <f>C210-B210</f>
        <v>0</v>
      </c>
      <c r="E210" s="23" t="str">
        <f>IF(B210="","",IF(B210=0,"",(C210/B210)-1))</f>
        <v/>
      </c>
      <c r="F210" s="98" t="b">
        <f>IF(B210="",IF(Aloitus_Start!$D$1="Suomi","Tieto puuttuu: "&amp;B$3,IF(Aloitus_Start!$D$1="Svenska","Information saknas: "&amp;B$3)),"")</f>
        <v>0</v>
      </c>
      <c r="G210" s="98" t="b">
        <f>IF(C210="",IF(Aloitus_Start!$D$1="Suomi","Tieto puuttuu: "&amp;C$3,IF(Aloitus_Start!$D$1="Svenska","Information saknas: "&amp;C$3)),"")</f>
        <v>0</v>
      </c>
      <c r="H210" s="39" t="str">
        <f>IF(Aloitus_Start!$D$1="Suomi",MID(A441,8,23),IF(Aloitus_Start!$D$1="Svenska",MID(A441,8,12),"Valitse kieli - Välj spåket"))</f>
        <v>Valitse kieli - Välj spåket</v>
      </c>
      <c r="I210" s="38">
        <f>B441</f>
        <v>0</v>
      </c>
      <c r="J210" s="38">
        <f>C441</f>
        <v>0</v>
      </c>
      <c r="K210" s="93">
        <f>J210-I210</f>
        <v>0</v>
      </c>
      <c r="L210" s="90" t="str">
        <f>IF(I210="","",IF(I210=0,"",(J210/I210)-1))</f>
        <v/>
      </c>
    </row>
    <row r="211" spans="1:12" ht="11.25" customHeight="1" x14ac:dyDescent="0.15">
      <c r="A211" s="5"/>
      <c r="B211" s="57"/>
      <c r="C211" s="58"/>
      <c r="D211" s="134" t="str">
        <f>IF(Aloitus_Start!$D$1="Suomi","Muutos",IF(Aloitus_Start!$D$1="Svenska","Förändring","Valitse kieli - Välj spåket"))</f>
        <v>Valitse kieli - Välj spåket</v>
      </c>
      <c r="E211" s="134" t="str">
        <f>IF(Aloitus_Start!$D$1="Suomi","Muutos%",IF(Aloitus_Start!$D$1="Svenska","Förändr%","Valitse kieli - Välj spåket"))</f>
        <v>Valitse kieli - Välj spåket</v>
      </c>
      <c r="F211" s="126"/>
      <c r="G211" s="126"/>
    </row>
    <row r="212" spans="1:12" x14ac:dyDescent="0.15">
      <c r="A212" s="7"/>
      <c r="B212" s="63"/>
      <c r="C212" s="64"/>
      <c r="D212" s="27">
        <f>C212-B212</f>
        <v>0</v>
      </c>
      <c r="E212" s="23" t="str">
        <f>IF(B212="","",IF(B212=0,"",(C212/B212)-1))</f>
        <v/>
      </c>
      <c r="F212" s="98" t="b">
        <f>IF(B212="",IF(Aloitus_Start!$D$1="Suomi","Tieto puuttuu: "&amp;B$3,IF(Aloitus_Start!$D$1="Svenska","Information saknas: "&amp;B$3)),"")</f>
        <v>0</v>
      </c>
      <c r="G212" s="98" t="b">
        <f>IF(C212="",IF(Aloitus_Start!$D$1="Suomi","Tieto puuttuu: "&amp;C$3,IF(Aloitus_Start!$D$1="Svenska","Information saknas: "&amp;C$3)),"")</f>
        <v>0</v>
      </c>
      <c r="H212" s="96" t="str">
        <f>IF(Aloitus_Start!$D$1="Suomi","Kirjastokäynnit",IF(Aloitus_Start!$D$1="Svenska","Biblioteksbesök","Valitse kieli - Välj spåket"))</f>
        <v>Valitse kieli - Välj spåket</v>
      </c>
      <c r="I212" s="35">
        <f>B$3</f>
        <v>0</v>
      </c>
      <c r="J212" s="35">
        <f>C$3</f>
        <v>0</v>
      </c>
      <c r="K212" s="52" t="str">
        <f>IF(Aloitus_Start!$D$1="Suomi","Muutos",IF(Aloitus_Start!$D$1="Svenska","Förändring","Valitse kieli - Välj spåket"))</f>
        <v>Valitse kieli - Välj spåket</v>
      </c>
      <c r="L212" s="52" t="str">
        <f>IF(Aloitus_Start!$D$1="Suomi","Muutos%",IF(Aloitus_Start!$D$1="Svenska","Förändr%","Valitse kieli - Välj spåket"))</f>
        <v>Valitse kieli - Välj spåket</v>
      </c>
    </row>
    <row r="213" spans="1:12" x14ac:dyDescent="0.15">
      <c r="A213" s="7"/>
      <c r="B213" s="63"/>
      <c r="C213" s="64"/>
      <c r="D213" s="27">
        <f>C213-B213</f>
        <v>0</v>
      </c>
      <c r="E213" s="23" t="str">
        <f>IF(B213="","",IF(B213=0,"",(C213/B213)-1))</f>
        <v/>
      </c>
      <c r="F213" s="98" t="b">
        <f>IF(B213="",IF(Aloitus_Start!$D$1="Suomi","Tieto puuttuu: "&amp;B$3,IF(Aloitus_Start!$D$1="Svenska","Information saknas: "&amp;B$3)),"")</f>
        <v>0</v>
      </c>
      <c r="G213" s="98" t="b">
        <f>IF(C213="",IF(Aloitus_Start!$D$1="Suomi","Tieto puuttuu: "&amp;C$3,IF(Aloitus_Start!$D$1="Svenska","Information saknas: "&amp;C$3)),"")</f>
        <v>0</v>
      </c>
      <c r="H213" s="38" t="str">
        <f>IF(Aloitus_Start!$D$1="Suomi","Fyysiset",IF(Aloitus_Start!$D$1="Svenska","Fysiska","Valitse kieli - Välj spåket"))</f>
        <v>Valitse kieli - Välj spåket</v>
      </c>
      <c r="I213" s="38">
        <f>B441</f>
        <v>0</v>
      </c>
      <c r="J213" s="38">
        <f>C441</f>
        <v>0</v>
      </c>
      <c r="K213" s="93">
        <f>J213-I213</f>
        <v>0</v>
      </c>
      <c r="L213" s="90" t="str">
        <f>IF(I213="","",IF(I213=0,"",(J213/I213)-1))</f>
        <v/>
      </c>
    </row>
    <row r="214" spans="1:12" x14ac:dyDescent="0.15">
      <c r="A214" s="7"/>
      <c r="B214" s="63"/>
      <c r="C214" s="64"/>
      <c r="D214" s="27">
        <f>C214-B214</f>
        <v>0</v>
      </c>
      <c r="E214" s="23" t="str">
        <f>IF(B214="","",IF(B214=0,"",(C214/B214)-1))</f>
        <v/>
      </c>
      <c r="F214" s="98" t="b">
        <f>IF(B214="",IF(Aloitus_Start!$D$1="Suomi","Tieto puuttuu: "&amp;B$3,IF(Aloitus_Start!$D$1="Svenska","Information saknas: "&amp;B$3)),"")</f>
        <v>0</v>
      </c>
      <c r="G214" s="98" t="b">
        <f>IF(C214="",IF(Aloitus_Start!$D$1="Suomi","Tieto puuttuu: "&amp;C$3,IF(Aloitus_Start!$D$1="Svenska","Information saknas: "&amp;C$3)),"")</f>
        <v>0</v>
      </c>
      <c r="H214" s="38" t="str">
        <f>IF(Aloitus_Start!$D$1="Suomi","Virtuaaliset",IF(Aloitus_Start!$D$1="Svenska","Virtuella","Valitse kieli - Välj spåket"))</f>
        <v>Valitse kieli - Välj spåket</v>
      </c>
      <c r="I214" s="38">
        <f>SUM(I215:I216)</f>
        <v>0</v>
      </c>
      <c r="J214" s="38">
        <f>SUM(J215:J216)</f>
        <v>0</v>
      </c>
      <c r="K214" s="93">
        <f>J214-I214</f>
        <v>0</v>
      </c>
      <c r="L214" s="90" t="str">
        <f>IF(I214="","",IF(I214=0,"",(J214/I214)-1))</f>
        <v/>
      </c>
    </row>
    <row r="215" spans="1:12" x14ac:dyDescent="0.15">
      <c r="A215" s="5"/>
      <c r="B215" s="57"/>
      <c r="C215" s="58"/>
      <c r="D215" s="22"/>
      <c r="E215" s="34"/>
      <c r="F215" s="126"/>
      <c r="G215" s="126"/>
      <c r="H215" s="16" t="s">
        <v>1</v>
      </c>
      <c r="I215" s="38">
        <f>I208</f>
        <v>0</v>
      </c>
      <c r="J215" s="38">
        <f>J208</f>
        <v>0</v>
      </c>
      <c r="K215" s="93">
        <f>J215-I215</f>
        <v>0</v>
      </c>
      <c r="L215" s="90" t="str">
        <f>IF(I215="","",IF(I215=0,"",(J215/I215)-1))</f>
        <v/>
      </c>
    </row>
    <row r="216" spans="1:12" x14ac:dyDescent="0.15">
      <c r="A216" s="7"/>
      <c r="B216" s="63"/>
      <c r="C216" s="64"/>
      <c r="D216" s="27">
        <f t="shared" ref="D216:D221" si="47">C216-B216</f>
        <v>0</v>
      </c>
      <c r="E216" s="23" t="str">
        <f t="shared" ref="E216:E221" si="48">IF(B216="","",IF(B216=0,"",(C216/B216)-1))</f>
        <v/>
      </c>
      <c r="F216" s="98" t="b">
        <f>IF(B216="",IF(Aloitus_Start!$D$1="Suomi","Tieto puuttuu: "&amp;B$3,IF(Aloitus_Start!$D$1="Svenska","Information saknas: "&amp;B$3)),"")</f>
        <v>0</v>
      </c>
      <c r="G216" s="98" t="b">
        <f>IF(C216="",IF(Aloitus_Start!$D$1="Suomi","Tieto puuttuu: "&amp;C$3,IF(Aloitus_Start!$D$1="Svenska","Information saknas: "&amp;C$3)),"")</f>
        <v>0</v>
      </c>
      <c r="H216" s="38" t="str">
        <f>IF(Aloitus_Start!$D$1="Suomi","Yht.otot e-palveluihin",IF(Aloitus_Start!$D$1="Svenska","Kontakter till e-tjänsterna","Valitse kieli - Välj spåket"))</f>
        <v>Valitse kieli - Välj spåket</v>
      </c>
      <c r="I216" s="38">
        <f>B396+B399+B433</f>
        <v>0</v>
      </c>
      <c r="J216" s="38">
        <f>C396+C399+C433</f>
        <v>0</v>
      </c>
      <c r="K216" s="93">
        <f>J216-I216</f>
        <v>0</v>
      </c>
      <c r="L216" s="90" t="str">
        <f>IF(I216="","",IF(I216=0,"",(J216/I216)-1))</f>
        <v/>
      </c>
    </row>
    <row r="217" spans="1:12" x14ac:dyDescent="0.15">
      <c r="A217" s="7"/>
      <c r="B217" s="63"/>
      <c r="C217" s="64"/>
      <c r="D217" s="27">
        <f t="shared" si="47"/>
        <v>0</v>
      </c>
      <c r="E217" s="23" t="str">
        <f t="shared" si="48"/>
        <v/>
      </c>
      <c r="F217" s="98" t="b">
        <f>IF(B217="",IF(Aloitus_Start!$D$1="Suomi","Tieto puuttuu: "&amp;B$3,IF(Aloitus_Start!$D$1="Svenska","Information saknas: "&amp;B$3)),"")</f>
        <v>0</v>
      </c>
      <c r="G217" s="98" t="b">
        <f>IF(C217="",IF(Aloitus_Start!$D$1="Suomi","Tieto puuttuu: "&amp;C$3,IF(Aloitus_Start!$D$1="Svenska","Information saknas: "&amp;C$3)),"")</f>
        <v>0</v>
      </c>
      <c r="I217" s="38"/>
    </row>
    <row r="218" spans="1:12" x14ac:dyDescent="0.15">
      <c r="A218" s="7"/>
      <c r="B218" s="63"/>
      <c r="C218" s="64"/>
      <c r="D218" s="27">
        <f t="shared" si="47"/>
        <v>0</v>
      </c>
      <c r="E218" s="23" t="str">
        <f t="shared" si="48"/>
        <v/>
      </c>
      <c r="F218" s="98" t="b">
        <f>IF(B218="",IF(Aloitus_Start!$D$1="Suomi","Tieto puuttuu: "&amp;B$3,IF(Aloitus_Start!$D$1="Svenska","Information saknas: "&amp;B$3)),"")</f>
        <v>0</v>
      </c>
      <c r="G218" s="98" t="b">
        <f>IF(C218="",IF(Aloitus_Start!$D$1="Suomi","Tieto puuttuu: "&amp;C$3,IF(Aloitus_Start!$D$1="Svenska","Information saknas: "&amp;C$3)),"")</f>
        <v>0</v>
      </c>
      <c r="H218" s="96" t="str">
        <f>IF(Aloitus_Start!$D$1="Suomi","Asiakaskunta",IF(Aloitus_Start!$D$1="Svenska","Kundktets","Valitse kieli - Välj spåket"))</f>
        <v>Valitse kieli - Välj spåket</v>
      </c>
      <c r="I218" s="35">
        <f>B$3</f>
        <v>0</v>
      </c>
      <c r="J218" s="35">
        <f>C$3</f>
        <v>0</v>
      </c>
      <c r="K218" s="52" t="str">
        <f>IF(Aloitus_Start!$D$1="Suomi","Muutos",IF(Aloitus_Start!$D$1="Svenska","Förändring","Valitse kieli - Välj spåket"))</f>
        <v>Valitse kieli - Välj spåket</v>
      </c>
      <c r="L218" s="52" t="str">
        <f>IF(Aloitus_Start!$D$1="Suomi","Muutos%",IF(Aloitus_Start!$D$1="Svenska","Förändr%","Valitse kieli - Välj spåket"))</f>
        <v>Valitse kieli - Välj spåket</v>
      </c>
    </row>
    <row r="219" spans="1:12" x14ac:dyDescent="0.15">
      <c r="A219" s="7"/>
      <c r="B219" s="63"/>
      <c r="C219" s="64"/>
      <c r="D219" s="27">
        <f t="shared" si="47"/>
        <v>0</v>
      </c>
      <c r="E219" s="23" t="str">
        <f t="shared" si="48"/>
        <v/>
      </c>
      <c r="F219" s="98" t="b">
        <f>IF(B219="",IF(Aloitus_Start!$D$1="Suomi","Tieto puuttuu: "&amp;B$3,IF(Aloitus_Start!$D$1="Svenska","Information saknas: "&amp;B$3)),"")</f>
        <v>0</v>
      </c>
      <c r="G219" s="98" t="b">
        <f>IF(C219="",IF(Aloitus_Start!$D$1="Suomi","Tieto puuttuu: "&amp;C$3,IF(Aloitus_Start!$D$1="Svenska","Information saknas: "&amp;C$3)),"")</f>
        <v>0</v>
      </c>
      <c r="H219" s="39" t="str">
        <f>IF(Aloitus_Start!$D$1="Suomi",MID(A273,7,15),IF(Aloitus_Start!$D$1="Svenska",MID(A273,7,10),"Valitse kieli - Välj spåket"))</f>
        <v>Valitse kieli - Välj spåket</v>
      </c>
      <c r="I219" s="38">
        <f>B273</f>
        <v>0</v>
      </c>
      <c r="J219" s="38">
        <f>C273</f>
        <v>0</v>
      </c>
      <c r="K219" s="93">
        <f>J219-I219</f>
        <v>0</v>
      </c>
      <c r="L219" s="90" t="str">
        <f>IF(I219="","",IF(I219=0,"",(J219/I219)-1))</f>
        <v/>
      </c>
    </row>
    <row r="220" spans="1:12" x14ac:dyDescent="0.15">
      <c r="A220" s="7"/>
      <c r="B220" s="63"/>
      <c r="C220" s="64"/>
      <c r="D220" s="27">
        <f t="shared" si="47"/>
        <v>0</v>
      </c>
      <c r="E220" s="23" t="str">
        <f t="shared" si="48"/>
        <v/>
      </c>
      <c r="F220" s="98" t="b">
        <f>IF(B220="",IF(Aloitus_Start!$D$1="Suomi","Tieto puuttuu: "&amp;B$3,IF(Aloitus_Start!$D$1="Svenska","Information saknas: "&amp;B$3)),"")</f>
        <v>0</v>
      </c>
      <c r="G220" s="98" t="b">
        <f>IF(C220="",IF(Aloitus_Start!$D$1="Suomi","Tieto puuttuu: "&amp;C$3,IF(Aloitus_Start!$D$1="Svenska","Information saknas: "&amp;C$3)),"")</f>
        <v>0</v>
      </c>
      <c r="H220" s="39" t="str">
        <f>IF(Aloitus_Start!$D$1="Suomi",MID(A295,7,20),IF(Aloitus_Start!$D$1="Svenska",MID(A295,7,16),"Valitse kieli - Välj spåket"))</f>
        <v>Valitse kieli - Välj spåket</v>
      </c>
      <c r="I220" s="38">
        <f>B295</f>
        <v>0</v>
      </c>
      <c r="J220" s="38">
        <f>C295</f>
        <v>0</v>
      </c>
      <c r="K220" s="93">
        <f>J220-I220</f>
        <v>0</v>
      </c>
      <c r="L220" s="90" t="str">
        <f>IF(I220="","",IF(I220=0,"",(J220/I220)-1))</f>
        <v/>
      </c>
    </row>
    <row r="221" spans="1:12" x14ac:dyDescent="0.15">
      <c r="A221" s="7"/>
      <c r="B221" s="63"/>
      <c r="C221" s="64"/>
      <c r="D221" s="27">
        <f t="shared" si="47"/>
        <v>0</v>
      </c>
      <c r="E221" s="23" t="str">
        <f t="shared" si="48"/>
        <v/>
      </c>
      <c r="F221" s="98" t="b">
        <f>IF(B221="",IF(Aloitus_Start!$D$1="Suomi","Tieto puuttuu: "&amp;B$3,IF(Aloitus_Start!$D$1="Svenska","Information saknas: "&amp;B$3)),"")</f>
        <v>0</v>
      </c>
      <c r="G221" s="98" t="b">
        <f>IF(C221="",IF(Aloitus_Start!$D$1="Suomi","Tieto puuttuu: "&amp;C$3,IF(Aloitus_Start!$D$1="Svenska","Information saknas: "&amp;C$3)),"")</f>
        <v>0</v>
      </c>
      <c r="H221" s="39" t="str">
        <f>IF(Aloitus_Start!$D$1="Suomi",MID(A317,7,23),IF(Aloitus_Start!$D$1="Svenska",MID(A317,7,22),"Valitse kieli - Välj spåket"))</f>
        <v>Valitse kieli - Välj spåket</v>
      </c>
      <c r="I221" s="38">
        <f>B317</f>
        <v>0</v>
      </c>
      <c r="J221" s="38">
        <f>C317</f>
        <v>0</v>
      </c>
      <c r="K221" s="93">
        <f>J221-I221</f>
        <v>0</v>
      </c>
      <c r="L221" s="90" t="str">
        <f>IF(I221="","",IF(I221=0,"",(J221/I221)-1))</f>
        <v/>
      </c>
    </row>
    <row r="222" spans="1:12" x14ac:dyDescent="0.15">
      <c r="A222" s="5"/>
      <c r="B222" s="57"/>
      <c r="C222" s="58"/>
      <c r="D222" s="134" t="str">
        <f>IF(Aloitus_Start!$D$1="Suomi","Muutos",IF(Aloitus_Start!$D$1="Svenska","Förändring","Valitse kieli - Välj spåket"))</f>
        <v>Valitse kieli - Välj spåket</v>
      </c>
      <c r="E222" s="134" t="str">
        <f>IF(Aloitus_Start!$D$1="Suomi","Muutos%",IF(Aloitus_Start!$D$1="Svenska","Förändr%","Valitse kieli - Välj spåket"))</f>
        <v>Valitse kieli - Välj spåket</v>
      </c>
      <c r="F222" s="126"/>
      <c r="G222" s="126"/>
      <c r="I222" s="38"/>
      <c r="J222" s="38"/>
      <c r="K222" s="92"/>
    </row>
    <row r="223" spans="1:12" x14ac:dyDescent="0.15">
      <c r="A223" s="7"/>
      <c r="B223" s="63"/>
      <c r="C223" s="64"/>
      <c r="D223" s="27">
        <f>C223-B223</f>
        <v>0</v>
      </c>
      <c r="E223" s="23" t="str">
        <f>IF(B223="","",IF(B223=0,"",(C223/B223)-1))</f>
        <v/>
      </c>
      <c r="F223" s="98" t="b">
        <f>IF(B223="",IF(Aloitus_Start!$D$1="Suomi","Tieto puuttuu: "&amp;B$3,IF(Aloitus_Start!$D$1="Svenska","Information saknas: "&amp;B$3)),"")</f>
        <v>0</v>
      </c>
      <c r="G223" s="98" t="b">
        <f>IF(C223="",IF(Aloitus_Start!$D$1="Suomi","Tieto puuttuu: "&amp;C$3,IF(Aloitus_Start!$D$1="Svenska","Information saknas: "&amp;C$3)),"")</f>
        <v>0</v>
      </c>
      <c r="H223" s="96" t="str">
        <f>IF(Aloitus_Start!$D$1="Suomi","Asiakkaiden jakauma",IF(Aloitus_Start!$D$1="Svenska","Fördelningen av kunderna","Valitse kieli - Välj spåket"))</f>
        <v>Valitse kieli - Välj spåket</v>
      </c>
      <c r="I223" s="38">
        <f>B$3</f>
        <v>0</v>
      </c>
      <c r="J223" s="38">
        <f>C$3</f>
        <v>0</v>
      </c>
      <c r="K223" s="52" t="str">
        <f>IF(Aloitus_Start!$D$1="Suomi","Muutos",IF(Aloitus_Start!$D$1="Svenska","Förändring","Valitse kieli - Välj spåket"))</f>
        <v>Valitse kieli - Välj spåket</v>
      </c>
      <c r="L223" s="52" t="str">
        <f>IF(Aloitus_Start!$D$1="Suomi","Muutos%",IF(Aloitus_Start!$D$1="Svenska","Förändr%","Valitse kieli - Välj spåket"))</f>
        <v>Valitse kieli - Välj spåket</v>
      </c>
    </row>
    <row r="224" spans="1:12" x14ac:dyDescent="0.15">
      <c r="A224" s="7"/>
      <c r="B224" s="63"/>
      <c r="C224" s="64"/>
      <c r="D224" s="27">
        <f>C224-B224</f>
        <v>0</v>
      </c>
      <c r="E224" s="23" t="str">
        <f>IF(B224="","",IF(B224=0,"",(C224/B224)-1))</f>
        <v/>
      </c>
      <c r="F224" s="98" t="b">
        <f>IF(B224="",IF(Aloitus_Start!$D$1="Suomi","Tieto puuttuu: "&amp;B$3,IF(Aloitus_Start!$D$1="Svenska","Information saknas: "&amp;B$3)),"")</f>
        <v>0</v>
      </c>
      <c r="G224" s="98" t="b">
        <f>IF(C224="",IF(Aloitus_Start!$D$1="Suomi","Tieto puuttuu: "&amp;C$3,IF(Aloitus_Start!$D$1="Svenska","Information saknas: "&amp;C$3)),"")</f>
        <v>0</v>
      </c>
      <c r="H224" s="16" t="str">
        <f>IF(Aloitus_Start!$D$1="Suomi",MID(A273,7,15),IF(Aloitus_Start!$D$1="Svenska",MID(A273,7,10),"Valitse kieli - Välj spåket"))</f>
        <v>Valitse kieli - Välj spåket</v>
      </c>
      <c r="I224" s="38">
        <f>SUM(I225:I228)</f>
        <v>0</v>
      </c>
      <c r="J224" s="38">
        <f>SUM(J225:J228)</f>
        <v>0</v>
      </c>
      <c r="K224" s="93">
        <f>J224-I224</f>
        <v>0</v>
      </c>
      <c r="L224" s="90" t="str">
        <f>IF(I224="","",IF(I224=0,"",(J224/I224)-1))</f>
        <v/>
      </c>
    </row>
    <row r="225" spans="1:12" x14ac:dyDescent="0.15">
      <c r="A225" s="5"/>
      <c r="B225" s="57"/>
      <c r="C225" s="58"/>
      <c r="D225" s="134" t="str">
        <f>IF(Aloitus_Start!$D$1="Suomi","Muutos",IF(Aloitus_Start!$D$1="Svenska","Förändring","Valitse kieli - Välj spåket"))</f>
        <v>Valitse kieli - Välj spåket</v>
      </c>
      <c r="E225" s="134" t="str">
        <f>IF(Aloitus_Start!$D$1="Suomi","Muutos%",IF(Aloitus_Start!$D$1="Svenska","Förändr%","Valitse kieli - Välj spåket"))</f>
        <v>Valitse kieli - Välj spåket</v>
      </c>
      <c r="F225" s="126"/>
      <c r="G225" s="126"/>
      <c r="H225" s="16" t="str">
        <f>IF(Aloitus_Start!$D$1="Suomi",MID(A280,1,14),IF(Aloitus_Start!$D$1="Svenska",MID(A280,1,15),"Valitse kieli - Välj spåket"))</f>
        <v>Valitse kieli - Välj spåket</v>
      </c>
      <c r="I225" s="38">
        <f>B280+B281</f>
        <v>0</v>
      </c>
      <c r="J225" s="38">
        <f>C280+C281</f>
        <v>0</v>
      </c>
      <c r="K225" s="93">
        <f>J225-I225</f>
        <v>0</v>
      </c>
      <c r="L225" s="90" t="str">
        <f>IF(I225="","",IF(I225=0,"",(J225/I225)-1))</f>
        <v/>
      </c>
    </row>
    <row r="226" spans="1:12" x14ac:dyDescent="0.15">
      <c r="A226" s="6"/>
      <c r="B226" s="59"/>
      <c r="C226" s="60"/>
      <c r="D226" s="24">
        <f>C226-B226</f>
        <v>0</v>
      </c>
      <c r="E226" s="25" t="str">
        <f>IF(B226="","",IF(B226=0,"",(C226/B226)-1))</f>
        <v/>
      </c>
      <c r="F226" s="127" t="b">
        <f>IF(B226="",IF(Aloitus_Start!$D$1="Suomi","Tieto puuttuu: "&amp;B$3,IF(Aloitus_Start!$D$1="Svenska","Information saknas: "&amp;B$3)),"")</f>
        <v>0</v>
      </c>
      <c r="G226" s="127" t="b">
        <f>IF(C226="",IF(Aloitus_Start!$D$1="Suomi","Tieto puuttuu: "&amp;C$3,IF(Aloitus_Start!$D$1="Svenska","Information saknas: "&amp;C$3)),"")</f>
        <v>0</v>
      </c>
      <c r="H226" s="16" t="str">
        <f>IF(Aloitus_Start!$D$1="Suomi",MID(A274,1,16),IF(Aloitus_Start!$D$1="Svenska",MID(A274,1,13),"Valitse kieli - Välj spåket"))</f>
        <v>Valitse kieli - Välj spåket</v>
      </c>
      <c r="I226" s="38">
        <f>B274+B275+B276</f>
        <v>0</v>
      </c>
      <c r="J226" s="38">
        <f>C274+C275+C276</f>
        <v>0</v>
      </c>
      <c r="K226" s="93">
        <f>J226-I226</f>
        <v>0</v>
      </c>
      <c r="L226" s="90" t="str">
        <f>IF(I226="","",IF(I226=0,"",(J226/I226)-1))</f>
        <v/>
      </c>
    </row>
    <row r="227" spans="1:12" x14ac:dyDescent="0.15">
      <c r="A227" s="5"/>
      <c r="B227" s="57"/>
      <c r="C227" s="58"/>
      <c r="D227" s="22"/>
      <c r="E227" s="34"/>
      <c r="F227" s="126"/>
      <c r="G227" s="126"/>
      <c r="H227" s="38" t="str">
        <f>IF(Aloitus_Start!$D$1="Suomi","Muu opisk t hlök",IF(Aloitus_Start!$D$1="Svenska","Annan stud eller personal","Valitse kieli - Välj spåket"))</f>
        <v>Valitse kieli - Välj spåket</v>
      </c>
      <c r="I227" s="38">
        <f>B277+B278+B279+B282+B283+B284+B285+B286+B287+B288+B289+B290+B291+B292+B293</f>
        <v>0</v>
      </c>
      <c r="J227" s="38">
        <f>C277+C278+C279+C282+C283+C284+C285+C286+C287+C288+C289+C290+C291+C292+C293</f>
        <v>0</v>
      </c>
      <c r="K227" s="93">
        <f>J227-I227</f>
        <v>0</v>
      </c>
      <c r="L227" s="90" t="str">
        <f>IF(I227="","",IF(I227=0,"",(J227/I227)-1))</f>
        <v/>
      </c>
    </row>
    <row r="228" spans="1:12" x14ac:dyDescent="0.15">
      <c r="A228" s="6"/>
      <c r="B228" s="59"/>
      <c r="C228" s="60"/>
      <c r="D228" s="131" t="str">
        <f>IF(Aloitus_Start!$D$1="Suomi","Muutos",IF(Aloitus_Start!$D$1="Svenska","Förändring","Valitse kieli - Välj spåket"))</f>
        <v>Valitse kieli - Välj spåket</v>
      </c>
      <c r="E228" s="131" t="str">
        <f>IF(Aloitus_Start!$D$1="Suomi","Muutos%",IF(Aloitus_Start!$D$1="Svenska","Förändr%","Valitse kieli - Välj spåket"))</f>
        <v>Valitse kieli - Välj spåket</v>
      </c>
      <c r="F228" s="127"/>
      <c r="G228" s="127"/>
      <c r="H228" s="16" t="str">
        <f>IF(Aloitus_Start!$D$1="Suomi",MID(A294,1,4),IF(Aloitus_Start!$D$1="Svenska",MID(A294,1,6),"Valitse kieli - Välj spåket"))</f>
        <v>Valitse kieli - Välj spåket</v>
      </c>
      <c r="I228" s="38">
        <f>B294</f>
        <v>0</v>
      </c>
      <c r="J228" s="38">
        <f>C294</f>
        <v>0</v>
      </c>
      <c r="K228" s="93">
        <f>J228-I228</f>
        <v>0</v>
      </c>
      <c r="L228" s="90" t="str">
        <f>IF(I228="","",IF(I228=0,"",(J228/I228)-1))</f>
        <v/>
      </c>
    </row>
    <row r="229" spans="1:12" x14ac:dyDescent="0.15">
      <c r="A229" s="7"/>
      <c r="B229" s="63"/>
      <c r="C229" s="64"/>
      <c r="D229" s="27">
        <f>C229-B229</f>
        <v>0</v>
      </c>
      <c r="E229" s="23" t="str">
        <f>IF(B229="","",IF(B229=0,"",(C229/B229)-1))</f>
        <v/>
      </c>
      <c r="F229" s="98" t="b">
        <f>IF(B229="",IF(Aloitus_Start!$D$1="Suomi","Tieto puuttuu: "&amp;B$3,IF(Aloitus_Start!$D$1="Svenska","Information saknas: "&amp;B$3)),"")</f>
        <v>0</v>
      </c>
      <c r="G229" s="98" t="b">
        <f>IF(C229="",IF(Aloitus_Start!$D$1="Suomi","Tieto puuttuu: "&amp;C$3,IF(Aloitus_Start!$D$1="Svenska","Information saknas: "&amp;C$3)),"")</f>
        <v>0</v>
      </c>
      <c r="I229" s="38"/>
      <c r="J229" s="38"/>
      <c r="K229" s="92"/>
    </row>
    <row r="230" spans="1:12" x14ac:dyDescent="0.15">
      <c r="A230" s="7"/>
      <c r="B230" s="63"/>
      <c r="C230" s="64"/>
      <c r="D230" s="27">
        <f>C230-B230</f>
        <v>0</v>
      </c>
      <c r="E230" s="23" t="str">
        <f>IF(B230="","",IF(B230=0,"",(C230/B230)-1))</f>
        <v/>
      </c>
      <c r="F230" s="98" t="b">
        <f>IF(B230="",IF(Aloitus_Start!$D$1="Suomi","Tieto puuttuu: "&amp;B$3,IF(Aloitus_Start!$D$1="Svenska","Information saknas: "&amp;B$3)),"")</f>
        <v>0</v>
      </c>
      <c r="G230" s="98" t="b">
        <f>IF(C230="",IF(Aloitus_Start!$D$1="Suomi","Tieto puuttuu: "&amp;C$3,IF(Aloitus_Start!$D$1="Svenska","Information saknas: "&amp;C$3)),"")</f>
        <v>0</v>
      </c>
      <c r="H230" s="96" t="str">
        <f>IF(Aloitus_Start!$D$1="Suomi","Asiakkaiden jakauma",IF(Aloitus_Start!$D$1="Svenska","Fördelningen av kunderna","Valitse kieli - Välj spåket"))</f>
        <v>Valitse kieli - Välj spåket</v>
      </c>
      <c r="I230" s="38">
        <f>B$3</f>
        <v>0</v>
      </c>
      <c r="J230" s="38">
        <f>C$3</f>
        <v>0</v>
      </c>
      <c r="K230" s="52" t="str">
        <f>IF(Aloitus_Start!$D$1="Suomi","Muutos",IF(Aloitus_Start!$D$1="Svenska","Förändring","Valitse kieli - Välj spåket"))</f>
        <v>Valitse kieli - Välj spåket</v>
      </c>
      <c r="L230" s="52" t="str">
        <f>IF(Aloitus_Start!$D$1="Suomi","Muutos%",IF(Aloitus_Start!$D$1="Svenska","Förändr%","Valitse kieli - Välj spåket"))</f>
        <v>Valitse kieli - Välj spåket</v>
      </c>
    </row>
    <row r="231" spans="1:12" x14ac:dyDescent="0.15">
      <c r="A231" s="5"/>
      <c r="B231" s="57"/>
      <c r="C231" s="58"/>
      <c r="D231" s="134" t="str">
        <f>IF(Aloitus_Start!$D$1="Suomi","Muutos",IF(Aloitus_Start!$D$1="Svenska","Förändring","Valitse kieli - Välj spåket"))</f>
        <v>Valitse kieli - Välj spåket</v>
      </c>
      <c r="E231" s="134" t="str">
        <f>IF(Aloitus_Start!$D$1="Suomi","Muutos%",IF(Aloitus_Start!$D$1="Svenska","Förändr%","Valitse kieli - Välj spåket"))</f>
        <v>Valitse kieli - Välj spåket</v>
      </c>
      <c r="F231" s="126"/>
      <c r="G231" s="126"/>
      <c r="H231" s="16" t="str">
        <f>IF(Aloitus_Start!$D$1="Suomi",MID(A295,7,20),IF(Aloitus_Start!$D$1="Svenska",MID(A295,7,16),"Valitse kieli - Välj spåket"))</f>
        <v>Valitse kieli - Välj spåket</v>
      </c>
      <c r="I231" s="38">
        <f>SUM(I232:I235)</f>
        <v>0</v>
      </c>
      <c r="J231" s="38">
        <f>SUM(J232:J235)</f>
        <v>0</v>
      </c>
      <c r="K231" s="93">
        <f>J231-I231</f>
        <v>0</v>
      </c>
      <c r="L231" s="90" t="str">
        <f>IF(I231="","",IF(I231=0,"",(J231/I231)-1))</f>
        <v/>
      </c>
    </row>
    <row r="232" spans="1:12" x14ac:dyDescent="0.15">
      <c r="A232" s="7"/>
      <c r="B232" s="63"/>
      <c r="C232" s="64"/>
      <c r="D232" s="27">
        <f>C232-B232</f>
        <v>0</v>
      </c>
      <c r="E232" s="23" t="str">
        <f>IF(B232="","",IF(B232=0,"",(C232/B232)-1))</f>
        <v/>
      </c>
      <c r="F232" s="98" t="b">
        <f>IF(B232="",IF(Aloitus_Start!$D$1="Suomi","Tieto puuttuu: "&amp;B$3,IF(Aloitus_Start!$D$1="Svenska","Information saknas: "&amp;B$3)),"")</f>
        <v>0</v>
      </c>
      <c r="G232" s="98" t="b">
        <f>IF(C232="",IF(Aloitus_Start!$D$1="Suomi","Tieto puuttuu: "&amp;C$3,IF(Aloitus_Start!$D$1="Svenska","Information saknas: "&amp;C$3)),"")</f>
        <v>0</v>
      </c>
      <c r="H232" s="16" t="str">
        <f>IF(Aloitus_Start!$D$1="Suomi",MID(A302,1,14),IF(Aloitus_Start!$D$1="Svenska",MID(A302,1,15),"Valitse kieli - Välj spåket"))</f>
        <v>Valitse kieli - Välj spåket</v>
      </c>
      <c r="I232" s="38">
        <f>B302+B303</f>
        <v>0</v>
      </c>
      <c r="J232" s="38">
        <f>C302+C303</f>
        <v>0</v>
      </c>
      <c r="K232" s="93">
        <f>J232-I232</f>
        <v>0</v>
      </c>
      <c r="L232" s="90" t="str">
        <f>IF(I232="","",IF(I232=0,"",(J232/I232)-1))</f>
        <v/>
      </c>
    </row>
    <row r="233" spans="1:12" x14ac:dyDescent="0.15">
      <c r="A233" s="7"/>
      <c r="B233" s="63"/>
      <c r="C233" s="64"/>
      <c r="D233" s="27">
        <f>C233-B233</f>
        <v>0</v>
      </c>
      <c r="E233" s="23" t="str">
        <f>IF(B233="","",IF(B233=0,"",(C233/B233)-1))</f>
        <v/>
      </c>
      <c r="F233" s="98" t="b">
        <f>IF(B233="",IF(Aloitus_Start!$D$1="Suomi","Tieto puuttuu: "&amp;B$3,IF(Aloitus_Start!$D$1="Svenska","Information saknas: "&amp;B$3)),"")</f>
        <v>0</v>
      </c>
      <c r="G233" s="98" t="b">
        <f>IF(C233="",IF(Aloitus_Start!$D$1="Suomi","Tieto puuttuu: "&amp;C$3,IF(Aloitus_Start!$D$1="Svenska","Information saknas: "&amp;C$3)),"")</f>
        <v>0</v>
      </c>
      <c r="H233" s="16" t="str">
        <f>IF(Aloitus_Start!$D$1="Suomi",MID(A296,1,16),IF(Aloitus_Start!$D$1="Svenska",MID(A296,1,13),"Valitse kieli - Välj spåket"))</f>
        <v>Valitse kieli - Välj spåket</v>
      </c>
      <c r="I233" s="38">
        <f>B296+B297+B298</f>
        <v>0</v>
      </c>
      <c r="J233" s="38">
        <f>C296+C297+C298</f>
        <v>0</v>
      </c>
      <c r="K233" s="93">
        <f>J233-I233</f>
        <v>0</v>
      </c>
      <c r="L233" s="90" t="str">
        <f>IF(I233="","",IF(I233=0,"",(J233/I233)-1))</f>
        <v/>
      </c>
    </row>
    <row r="234" spans="1:12" x14ac:dyDescent="0.15">
      <c r="A234" s="7"/>
      <c r="B234" s="63"/>
      <c r="C234" s="64"/>
      <c r="D234" s="27">
        <f>C234-B234</f>
        <v>0</v>
      </c>
      <c r="E234" s="23" t="str">
        <f>IF(B234="","",IF(B234=0,"",(C234/B234)-1))</f>
        <v/>
      </c>
      <c r="F234" s="98" t="b">
        <f>IF(B234="",IF(Aloitus_Start!$D$1="Suomi","Tieto puuttuu: "&amp;B$3,IF(Aloitus_Start!$D$1="Svenska","Information saknas: "&amp;B$3)),"")</f>
        <v>0</v>
      </c>
      <c r="G234" s="98" t="b">
        <f>IF(C234="",IF(Aloitus_Start!$D$1="Suomi","Tieto puuttuu: "&amp;C$3,IF(Aloitus_Start!$D$1="Svenska","Information saknas: "&amp;C$3)),"")</f>
        <v>0</v>
      </c>
      <c r="H234" s="38" t="str">
        <f>IF(Aloitus_Start!$D$1="Suomi","Muu opisk t hlök",IF(Aloitus_Start!$D$1="Svenska","Annan stud eller personal","Valitse kieli - Välj spåket"))</f>
        <v>Valitse kieli - Välj spåket</v>
      </c>
      <c r="I234" s="38">
        <f>B299+B300+B301+B304+B305+B306+B307+B308+B309+B310+B311+B312+B313+B314+B315</f>
        <v>0</v>
      </c>
      <c r="J234" s="38">
        <f>C299+C300+C301+C304+C305+C306+C307+C308+C309+C310+C311+C312+C313+C314+C315</f>
        <v>0</v>
      </c>
      <c r="K234" s="93">
        <f>J234-I234</f>
        <v>0</v>
      </c>
      <c r="L234" s="90" t="str">
        <f>IF(I234="","",IF(I234=0,"",(J234/I234)-1))</f>
        <v/>
      </c>
    </row>
    <row r="235" spans="1:12" x14ac:dyDescent="0.15">
      <c r="A235" s="5"/>
      <c r="B235" s="57"/>
      <c r="C235" s="58"/>
      <c r="D235" s="134" t="str">
        <f>IF(Aloitus_Start!$D$1="Suomi","Muutos",IF(Aloitus_Start!$D$1="Svenska","Förändring","Valitse kieli - Välj spåket"))</f>
        <v>Valitse kieli - Välj spåket</v>
      </c>
      <c r="E235" s="134" t="str">
        <f>IF(Aloitus_Start!$D$1="Suomi","Muutos%",IF(Aloitus_Start!$D$1="Svenska","Förändr%","Valitse kieli - Välj spåket"))</f>
        <v>Valitse kieli - Välj spåket</v>
      </c>
      <c r="F235" s="126"/>
      <c r="G235" s="126"/>
      <c r="H235" s="16" t="str">
        <f>IF(Aloitus_Start!$D$1="Suomi",MID(A316,1,4),IF(Aloitus_Start!$D$1="Svenska",MID(A316,1,6),"Valitse kieli - Välj spåket"))</f>
        <v>Valitse kieli - Välj spåket</v>
      </c>
      <c r="I235" s="38">
        <f>B316</f>
        <v>0</v>
      </c>
      <c r="J235" s="38">
        <f>C316</f>
        <v>0</v>
      </c>
      <c r="K235" s="93">
        <f>J235-I235</f>
        <v>0</v>
      </c>
      <c r="L235" s="90" t="str">
        <f>IF(I235="","",IF(I235=0,"",(J235/I235)-1))</f>
        <v/>
      </c>
    </row>
    <row r="236" spans="1:12" x14ac:dyDescent="0.15">
      <c r="A236" s="7"/>
      <c r="B236" s="63"/>
      <c r="C236" s="64"/>
      <c r="D236" s="27">
        <f>C236-B236</f>
        <v>0</v>
      </c>
      <c r="E236" s="23" t="str">
        <f>IF(B236="","",IF(B236=0,"",(C236/B236)-1))</f>
        <v/>
      </c>
      <c r="F236" s="98" t="b">
        <f>IF(B236="",IF(Aloitus_Start!$D$1="Suomi","Tieto puuttuu: "&amp;B$3,IF(Aloitus_Start!$D$1="Svenska","Information saknas: "&amp;B$3)),"")</f>
        <v>0</v>
      </c>
      <c r="G236" s="98" t="b">
        <f>IF(C236="",IF(Aloitus_Start!$D$1="Suomi","Tieto puuttuu: "&amp;C$3,IF(Aloitus_Start!$D$1="Svenska","Information saknas: "&amp;C$3)),"")</f>
        <v>0</v>
      </c>
      <c r="I236" s="38"/>
      <c r="J236" s="38"/>
      <c r="K236" s="92"/>
    </row>
    <row r="237" spans="1:12" x14ac:dyDescent="0.15">
      <c r="A237" s="7"/>
      <c r="B237" s="63"/>
      <c r="C237" s="64"/>
      <c r="D237" s="27">
        <f>C237-B237</f>
        <v>0</v>
      </c>
      <c r="E237" s="23" t="str">
        <f>IF(B237="","",IF(B237=0,"",(C237/B237)-1))</f>
        <v/>
      </c>
      <c r="F237" s="98" t="b">
        <f>IF(B237="",IF(Aloitus_Start!$D$1="Suomi","Tieto puuttuu: "&amp;B$3,IF(Aloitus_Start!$D$1="Svenska","Information saknas: "&amp;B$3)),"")</f>
        <v>0</v>
      </c>
      <c r="G237" s="98" t="b">
        <f>IF(C237="",IF(Aloitus_Start!$D$1="Suomi","Tieto puuttuu: "&amp;C$3,IF(Aloitus_Start!$D$1="Svenska","Information saknas: "&amp;C$3)),"")</f>
        <v>0</v>
      </c>
      <c r="H237" s="96" t="str">
        <f>IF(Aloitus_Start!$D$1="Suomi","Asiakkaiden jakauma",IF(Aloitus_Start!$D$1="Svenska","Fördelningen av kunderna","Valitse kieli - Välj spåket"))</f>
        <v>Valitse kieli - Välj spåket</v>
      </c>
      <c r="I237" s="38">
        <f>B$3</f>
        <v>0</v>
      </c>
      <c r="J237" s="38">
        <f>C$3</f>
        <v>0</v>
      </c>
      <c r="K237" s="52" t="str">
        <f>IF(Aloitus_Start!$D$1="Suomi","Muutos",IF(Aloitus_Start!$D$1="Svenska","Förändring","Valitse kieli - Välj spåket"))</f>
        <v>Valitse kieli - Välj spåket</v>
      </c>
      <c r="L237" s="52" t="str">
        <f>IF(Aloitus_Start!$D$1="Suomi","Muutos%",IF(Aloitus_Start!$D$1="Svenska","Förändr%","Valitse kieli - Välj spåket"))</f>
        <v>Valitse kieli - Välj spåket</v>
      </c>
    </row>
    <row r="238" spans="1:12" x14ac:dyDescent="0.15">
      <c r="A238" s="4"/>
      <c r="B238" s="61"/>
      <c r="C238" s="62"/>
      <c r="D238" s="26"/>
      <c r="E238" s="36"/>
      <c r="F238" s="125"/>
      <c r="G238" s="125"/>
      <c r="H238" s="16" t="str">
        <f>IF(Aloitus_Start!$D$1="Suomi",MID(A317,7,23),IF(Aloitus_Start!$D$1="Svenska",MID(A317,7,22),"Valitse kieli - Välj spåket"))</f>
        <v>Valitse kieli - Välj spåket</v>
      </c>
      <c r="I238" s="38">
        <f>SUM(I239:I242)</f>
        <v>0</v>
      </c>
      <c r="J238" s="38">
        <f>SUM(J239:J242)</f>
        <v>0</v>
      </c>
      <c r="K238" s="93">
        <f>J238-I238</f>
        <v>0</v>
      </c>
      <c r="L238" s="90" t="str">
        <f>IF(I238="","",IF(I238=0,"",(J238/I238)-1))</f>
        <v/>
      </c>
    </row>
    <row r="239" spans="1:12" x14ac:dyDescent="0.15">
      <c r="A239" s="5"/>
      <c r="B239" s="57"/>
      <c r="C239" s="58"/>
      <c r="D239" s="134" t="str">
        <f>IF(Aloitus_Start!$D$1="Suomi","Muutos",IF(Aloitus_Start!$D$1="Svenska","Förändring","Valitse kieli - Välj spåket"))</f>
        <v>Valitse kieli - Välj spåket</v>
      </c>
      <c r="E239" s="134" t="str">
        <f>IF(Aloitus_Start!$D$1="Suomi","Muutos%",IF(Aloitus_Start!$D$1="Svenska","Förändr%","Valitse kieli - Välj spåket"))</f>
        <v>Valitse kieli - Välj spåket</v>
      </c>
      <c r="F239" s="126"/>
      <c r="G239" s="126"/>
      <c r="H239" s="16" t="str">
        <f>IF(Aloitus_Start!$D$1="Suomi",MID(A324,1,14),IF(Aloitus_Start!$D$1="Svenska",MID(A324,1,15),"Valitse kieli - Välj spåket"))</f>
        <v>Valitse kieli - Välj spåket</v>
      </c>
      <c r="I239" s="38">
        <f>B324+B325</f>
        <v>0</v>
      </c>
      <c r="J239" s="38">
        <f>C324+C325</f>
        <v>0</v>
      </c>
      <c r="K239" s="93">
        <f>J239-I239</f>
        <v>0</v>
      </c>
      <c r="L239" s="90" t="str">
        <f>IF(I239="","",IF(I239=0,"",(J239/I239)-1))</f>
        <v/>
      </c>
    </row>
    <row r="240" spans="1:12" x14ac:dyDescent="0.15">
      <c r="A240" s="6"/>
      <c r="B240" s="59"/>
      <c r="C240" s="60"/>
      <c r="D240" s="24">
        <f>C240-B240</f>
        <v>0</v>
      </c>
      <c r="E240" s="25" t="str">
        <f t="shared" ref="E240:E246" si="49">IF(B240="","",IF(B240=0,"",(C240/B240)-1))</f>
        <v/>
      </c>
      <c r="F240" s="127" t="b">
        <f>IF(B240="",IF(Aloitus_Start!$D$1="Suomi","Tieto puuttuu: "&amp;B$3,IF(Aloitus_Start!$D$1="Svenska","Information saknas: "&amp;B$3)),"")</f>
        <v>0</v>
      </c>
      <c r="G240" s="127" t="b">
        <f>IF(C240="",IF(Aloitus_Start!$D$1="Suomi","Tieto puuttuu: "&amp;C$3,IF(Aloitus_Start!$D$1="Svenska","Information saknas: "&amp;C$3)),"")</f>
        <v>0</v>
      </c>
      <c r="H240" s="16" t="str">
        <f>IF(Aloitus_Start!$D$1="Suomi",MID(A318,1,16),IF(Aloitus_Start!$D$1="Svenska",MID(A318,1,13),"Valitse kieli - Välj spåket"))</f>
        <v>Valitse kieli - Välj spåket</v>
      </c>
      <c r="I240" s="38">
        <f>B318+B319+B320</f>
        <v>0</v>
      </c>
      <c r="J240" s="38">
        <f>C318+C319+C320</f>
        <v>0</v>
      </c>
      <c r="K240" s="93">
        <f>J240-I240</f>
        <v>0</v>
      </c>
      <c r="L240" s="90" t="str">
        <f>IF(I240="","",IF(I240=0,"",(J240/I240)-1))</f>
        <v/>
      </c>
    </row>
    <row r="241" spans="1:12" x14ac:dyDescent="0.15">
      <c r="A241" s="6"/>
      <c r="B241" s="59"/>
      <c r="C241" s="60"/>
      <c r="D241" s="24"/>
      <c r="E241" s="25" t="str">
        <f t="shared" si="49"/>
        <v/>
      </c>
      <c r="F241" s="127" t="b">
        <f>IF(B241="",IF(Aloitus_Start!$D$1="Suomi","Tieto puuttuu: "&amp;B$3,IF(Aloitus_Start!$D$1="Svenska","Information saknas: "&amp;B$3)),"")</f>
        <v>0</v>
      </c>
      <c r="G241" s="127" t="b">
        <f>IF(C241="",IF(Aloitus_Start!$D$1="Suomi","Tieto puuttuu: "&amp;C$3,IF(Aloitus_Start!$D$1="Svenska","Information saknas: "&amp;C$3)),"")</f>
        <v>0</v>
      </c>
      <c r="H241" s="38" t="str">
        <f>IF(Aloitus_Start!$D$1="Suomi","Muu opisk t hlök",IF(Aloitus_Start!$D$1="Svenska","Annan stud eller personal","Valitse kieli - Välj spåket"))</f>
        <v>Valitse kieli - Välj spåket</v>
      </c>
      <c r="I241" s="38">
        <f>B321+B322+B323+B326+B327+B328+B329+B330+B331+B332+B333+B334+B335+B336+B337</f>
        <v>0</v>
      </c>
      <c r="J241" s="38">
        <f>C321+C322+C323+C326+C327+C328+C329+C330+C331+C332+C333+C334+C335+C336+C337</f>
        <v>0</v>
      </c>
      <c r="K241" s="93">
        <f>J241-I241</f>
        <v>0</v>
      </c>
      <c r="L241" s="90" t="str">
        <f>IF(I241="","",IF(I241=0,"",(J241/I241)-1))</f>
        <v/>
      </c>
    </row>
    <row r="242" spans="1:12" x14ac:dyDescent="0.15">
      <c r="A242" s="7"/>
      <c r="B242" s="63"/>
      <c r="C242" s="64"/>
      <c r="D242" s="27">
        <f>C242-B242</f>
        <v>0</v>
      </c>
      <c r="E242" s="23" t="str">
        <f t="shared" si="49"/>
        <v/>
      </c>
      <c r="F242" s="98" t="b">
        <f>IF(B242="",IF(Aloitus_Start!$D$1="Suomi","Tieto puuttuu: "&amp;B$3,IF(Aloitus_Start!$D$1="Svenska","Information saknas: "&amp;B$3)),"")</f>
        <v>0</v>
      </c>
      <c r="G242" s="98" t="b">
        <f>IF(C242="",IF(Aloitus_Start!$D$1="Suomi","Tieto puuttuu: "&amp;C$3,IF(Aloitus_Start!$D$1="Svenska","Information saknas: "&amp;C$3)),"")</f>
        <v>0</v>
      </c>
      <c r="H242" s="16" t="str">
        <f>IF(Aloitus_Start!$D$1="Suomi",MID(A338,1,4),IF(Aloitus_Start!$D$1="Svenska",MID(A338,1,6),"Valitse kieli - Välj spåket"))</f>
        <v>Valitse kieli - Välj spåket</v>
      </c>
      <c r="I242" s="38">
        <f>B338</f>
        <v>0</v>
      </c>
      <c r="J242" s="38">
        <f>C338</f>
        <v>0</v>
      </c>
      <c r="K242" s="93">
        <f>J242-I242</f>
        <v>0</v>
      </c>
      <c r="L242" s="90" t="str">
        <f>IF(I242="","",IF(I242=0,"",(J242/I242)-1))</f>
        <v/>
      </c>
    </row>
    <row r="243" spans="1:12" x14ac:dyDescent="0.15">
      <c r="A243" s="7"/>
      <c r="B243" s="63"/>
      <c r="C243" s="64"/>
      <c r="D243" s="27">
        <f>C243-B243</f>
        <v>0</v>
      </c>
      <c r="E243" s="23" t="str">
        <f t="shared" si="49"/>
        <v/>
      </c>
      <c r="F243" s="98" t="b">
        <f>IF(B243="",IF(Aloitus_Start!$D$1="Suomi","Tieto puuttuu: "&amp;B$3,IF(Aloitus_Start!$D$1="Svenska","Information saknas: "&amp;B$3)),"")</f>
        <v>0</v>
      </c>
      <c r="G243" s="98" t="b">
        <f>IF(C243="",IF(Aloitus_Start!$D$1="Suomi","Tieto puuttuu: "&amp;C$3,IF(Aloitus_Start!$D$1="Svenska","Information saknas: "&amp;C$3)),"")</f>
        <v>0</v>
      </c>
    </row>
    <row r="244" spans="1:12" x14ac:dyDescent="0.15">
      <c r="A244" s="6"/>
      <c r="B244" s="59"/>
      <c r="C244" s="60"/>
      <c r="D244" s="24">
        <f>C244-B244</f>
        <v>0</v>
      </c>
      <c r="E244" s="23" t="str">
        <f t="shared" si="49"/>
        <v/>
      </c>
      <c r="F244" s="127" t="b">
        <f>IF(B244="",IF(Aloitus_Start!$D$1="Suomi","Tieto puuttuu: "&amp;B$3,IF(Aloitus_Start!$D$1="Svenska","Information saknas: "&amp;B$3)),"")</f>
        <v>0</v>
      </c>
      <c r="G244" s="127" t="b">
        <f>IF(C244="",IF(Aloitus_Start!$D$1="Suomi","Tieto puuttuu: "&amp;C$3,IF(Aloitus_Start!$D$1="Svenska","Information saknas: "&amp;C$3)),"")</f>
        <v>0</v>
      </c>
      <c r="H244" s="96" t="str">
        <f>IF(Aloitus_Start!$D$1="Suomi","Asiakaskunta, kaikkien luokkien mukainen erittely (Ei grafiikkaa toistaiseksi)",IF(Aloitus_Start!$D$1="Svenska","Fördelningen av kunderna, alla kundkrupperna (Ej grafik än sålänge)","Valitse kieli - Välj spåket"))</f>
        <v>Valitse kieli - Välj spåket</v>
      </c>
      <c r="K244" s="52" t="str">
        <f>IF(Aloitus_Start!$D$1="Suomi","Muutos",IF(Aloitus_Start!$D$1="Svenska","Förändring","Valitse kieli - Välj spåket"))</f>
        <v>Valitse kieli - Välj spåket</v>
      </c>
      <c r="L244" s="52" t="str">
        <f>IF(Aloitus_Start!$D$1="Suomi","Muutos%",IF(Aloitus_Start!$D$1="Svenska","Förändr%","Valitse kieli - Välj spåket"))</f>
        <v>Valitse kieli - Välj spåket</v>
      </c>
    </row>
    <row r="245" spans="1:12" x14ac:dyDescent="0.15">
      <c r="A245" s="6"/>
      <c r="B245" s="59"/>
      <c r="C245" s="60"/>
      <c r="D245" s="24">
        <f>C245-B245</f>
        <v>0</v>
      </c>
      <c r="E245" s="23" t="str">
        <f t="shared" si="49"/>
        <v/>
      </c>
      <c r="F245" s="127" t="b">
        <f>IF(B245="",IF(Aloitus_Start!$D$1="Suomi","Tieto puuttuu: "&amp;B$3,IF(Aloitus_Start!$D$1="Svenska","Information saknas: "&amp;B$3)),"")</f>
        <v>0</v>
      </c>
      <c r="G245" s="127" t="b">
        <f>IF(C245="",IF(Aloitus_Start!$D$1="Suomi","Tieto puuttuu: "&amp;C$3,IF(Aloitus_Start!$D$1="Svenska","Information saknas: "&amp;C$3)),"")</f>
        <v>0</v>
      </c>
      <c r="H245" s="16">
        <f t="shared" ref="H245:H276" si="50">A273</f>
        <v>0</v>
      </c>
      <c r="I245" s="38">
        <f t="shared" ref="I245:I276" si="51">B273</f>
        <v>0</v>
      </c>
      <c r="J245" s="38">
        <f t="shared" ref="J245:J276" si="52">C273</f>
        <v>0</v>
      </c>
      <c r="K245" s="93">
        <f t="shared" ref="K245:K276" si="53">J245-I245</f>
        <v>0</v>
      </c>
      <c r="L245" s="90" t="str">
        <f t="shared" ref="L245:L276" si="54">IF(I245="","",IF(I245=0,"",(J245/I245)-1))</f>
        <v/>
      </c>
    </row>
    <row r="246" spans="1:12" x14ac:dyDescent="0.15">
      <c r="A246" s="6"/>
      <c r="B246" s="59"/>
      <c r="C246" s="60"/>
      <c r="D246" s="24">
        <f>C246-B246</f>
        <v>0</v>
      </c>
      <c r="E246" s="23" t="str">
        <f t="shared" si="49"/>
        <v/>
      </c>
      <c r="F246" s="127" t="b">
        <f>IF(B246="",IF(Aloitus_Start!$D$1="Suomi","Tieto puuttuu: "&amp;B$3,IF(Aloitus_Start!$D$1="Svenska","Information saknas: "&amp;B$3)),"")</f>
        <v>0</v>
      </c>
      <c r="G246" s="127" t="b">
        <f>IF(C246="",IF(Aloitus_Start!$D$1="Suomi","Tieto puuttuu: "&amp;C$3,IF(Aloitus_Start!$D$1="Svenska","Information saknas: "&amp;C$3)),"")</f>
        <v>0</v>
      </c>
      <c r="H246" s="16">
        <f t="shared" si="50"/>
        <v>0</v>
      </c>
      <c r="I246" s="38">
        <f t="shared" si="51"/>
        <v>0</v>
      </c>
      <c r="J246" s="38">
        <f t="shared" si="52"/>
        <v>0</v>
      </c>
      <c r="K246" s="93">
        <f t="shared" si="53"/>
        <v>0</v>
      </c>
      <c r="L246" s="90" t="str">
        <f t="shared" si="54"/>
        <v/>
      </c>
    </row>
    <row r="247" spans="1:12" x14ac:dyDescent="0.15">
      <c r="A247" s="5"/>
      <c r="B247" s="57"/>
      <c r="C247" s="58"/>
      <c r="D247" s="134" t="str">
        <f>IF(Aloitus_Start!$D$1="Suomi","Muutos",IF(Aloitus_Start!$D$1="Svenska","Förändring","Valitse kieli - Välj spåket"))</f>
        <v>Valitse kieli - Välj spåket</v>
      </c>
      <c r="E247" s="134" t="str">
        <f>IF(Aloitus_Start!$D$1="Suomi","Muutos%",IF(Aloitus_Start!$D$1="Svenska","Förändr%","Valitse kieli - Välj spåket"))</f>
        <v>Valitse kieli - Välj spåket</v>
      </c>
      <c r="F247" s="126"/>
      <c r="G247" s="126"/>
      <c r="H247" s="16">
        <f t="shared" si="50"/>
        <v>0</v>
      </c>
      <c r="I247" s="38">
        <f t="shared" si="51"/>
        <v>0</v>
      </c>
      <c r="J247" s="38">
        <f t="shared" si="52"/>
        <v>0</v>
      </c>
      <c r="K247" s="93">
        <f t="shared" si="53"/>
        <v>0</v>
      </c>
      <c r="L247" s="90" t="str">
        <f t="shared" si="54"/>
        <v/>
      </c>
    </row>
    <row r="248" spans="1:12" x14ac:dyDescent="0.15">
      <c r="A248" s="6"/>
      <c r="B248" s="59"/>
      <c r="C248" s="60"/>
      <c r="D248" s="24">
        <f>C248-B248</f>
        <v>0</v>
      </c>
      <c r="E248" s="25" t="str">
        <f>IF(B248="","",IF(B248=0,"",(C248/B248)-1))</f>
        <v/>
      </c>
      <c r="F248" s="127" t="b">
        <f>IF(B248="",IF(Aloitus_Start!$D$1="Suomi","Tieto puuttuu: "&amp;B$3,IF(Aloitus_Start!$D$1="Svenska","Information saknas: "&amp;B$3)),"")</f>
        <v>0</v>
      </c>
      <c r="G248" s="127" t="b">
        <f>IF(C248="",IF(Aloitus_Start!$D$1="Suomi","Tieto puuttuu: "&amp;C$3,IF(Aloitus_Start!$D$1="Svenska","Information saknas: "&amp;C$3)),"")</f>
        <v>0</v>
      </c>
      <c r="H248" s="16">
        <f t="shared" si="50"/>
        <v>0</v>
      </c>
      <c r="I248" s="38">
        <f t="shared" si="51"/>
        <v>0</v>
      </c>
      <c r="J248" s="38">
        <f t="shared" si="52"/>
        <v>0</v>
      </c>
      <c r="K248" s="93">
        <f t="shared" si="53"/>
        <v>0</v>
      </c>
      <c r="L248" s="90" t="str">
        <f t="shared" si="54"/>
        <v/>
      </c>
    </row>
    <row r="249" spans="1:12" x14ac:dyDescent="0.15">
      <c r="A249" s="6"/>
      <c r="B249" s="59"/>
      <c r="C249" s="60"/>
      <c r="D249" s="24"/>
      <c r="E249" s="37"/>
      <c r="F249" s="127"/>
      <c r="G249" s="127"/>
      <c r="H249" s="16">
        <f t="shared" si="50"/>
        <v>0</v>
      </c>
      <c r="I249" s="38">
        <f t="shared" si="51"/>
        <v>0</v>
      </c>
      <c r="J249" s="38">
        <f t="shared" si="52"/>
        <v>0</v>
      </c>
      <c r="K249" s="93">
        <f t="shared" si="53"/>
        <v>0</v>
      </c>
      <c r="L249" s="90" t="str">
        <f t="shared" si="54"/>
        <v/>
      </c>
    </row>
    <row r="250" spans="1:12" x14ac:dyDescent="0.15">
      <c r="A250" s="7"/>
      <c r="B250" s="63"/>
      <c r="C250" s="64"/>
      <c r="D250" s="27">
        <f>C250-B250</f>
        <v>0</v>
      </c>
      <c r="E250" s="23" t="str">
        <f>IF(B250="","",IF(B250=0,"",(C250/B250)-1))</f>
        <v/>
      </c>
      <c r="F250" s="98" t="b">
        <f>IF(B250="",IF(Aloitus_Start!$D$1="Suomi","Tieto puuttuu: "&amp;B$3,IF(Aloitus_Start!$D$1="Svenska","Information saknas: "&amp;B$3)),"")</f>
        <v>0</v>
      </c>
      <c r="G250" s="98" t="b">
        <f>IF(C250="",IF(Aloitus_Start!$D$1="Suomi","Tieto puuttuu: "&amp;C$3,IF(Aloitus_Start!$D$1="Svenska","Information saknas: "&amp;C$3)),"")</f>
        <v>0</v>
      </c>
      <c r="H250" s="16">
        <f t="shared" si="50"/>
        <v>0</v>
      </c>
      <c r="I250" s="38">
        <f t="shared" si="51"/>
        <v>0</v>
      </c>
      <c r="J250" s="38">
        <f t="shared" si="52"/>
        <v>0</v>
      </c>
      <c r="K250" s="93">
        <f t="shared" si="53"/>
        <v>0</v>
      </c>
      <c r="L250" s="90" t="str">
        <f t="shared" si="54"/>
        <v/>
      </c>
    </row>
    <row r="251" spans="1:12" x14ac:dyDescent="0.15">
      <c r="A251" s="7"/>
      <c r="B251" s="63"/>
      <c r="C251" s="64"/>
      <c r="D251" s="27">
        <f>C251-B251</f>
        <v>0</v>
      </c>
      <c r="E251" s="23" t="str">
        <f>IF(B251="","",IF(B251=0,"",(C251/B251)-1))</f>
        <v/>
      </c>
      <c r="F251" s="98" t="b">
        <f>IF(B251="",IF(Aloitus_Start!$D$1="Suomi","Tieto puuttuu: "&amp;B$3,IF(Aloitus_Start!$D$1="Svenska","Information saknas: "&amp;B$3)),"")</f>
        <v>0</v>
      </c>
      <c r="G251" s="98" t="b">
        <f>IF(C251="",IF(Aloitus_Start!$D$1="Suomi","Tieto puuttuu: "&amp;C$3,IF(Aloitus_Start!$D$1="Svenska","Information saknas: "&amp;C$3)),"")</f>
        <v>0</v>
      </c>
      <c r="H251" s="16">
        <f t="shared" si="50"/>
        <v>0</v>
      </c>
      <c r="I251" s="38">
        <f t="shared" si="51"/>
        <v>0</v>
      </c>
      <c r="J251" s="38">
        <f t="shared" si="52"/>
        <v>0</v>
      </c>
      <c r="K251" s="93">
        <f t="shared" si="53"/>
        <v>0</v>
      </c>
      <c r="L251" s="90" t="str">
        <f t="shared" si="54"/>
        <v/>
      </c>
    </row>
    <row r="252" spans="1:12" x14ac:dyDescent="0.15">
      <c r="A252" s="9"/>
      <c r="B252" s="69"/>
      <c r="C252" s="70"/>
      <c r="D252" s="27">
        <f>C252-B252</f>
        <v>0</v>
      </c>
      <c r="E252" s="23" t="str">
        <f>IF(B252="","",IF(B252=0,"",(C252/B252)-1))</f>
        <v/>
      </c>
      <c r="F252" s="130" t="b">
        <f>IF(B252="",IF(Aloitus_Start!$D$1="Suomi","Tieto puuttuu: "&amp;B$3,IF(Aloitus_Start!$D$1="Svenska","Information saknas: "&amp;B$3)),"")</f>
        <v>0</v>
      </c>
      <c r="G252" s="130" t="b">
        <f>IF(C252="",IF(Aloitus_Start!$D$1="Suomi","Tieto puuttuu: "&amp;C$3,IF(Aloitus_Start!$D$1="Svenska","Information saknas: "&amp;C$3)),"")</f>
        <v>0</v>
      </c>
      <c r="H252" s="16">
        <f t="shared" si="50"/>
        <v>0</v>
      </c>
      <c r="I252" s="38">
        <f t="shared" si="51"/>
        <v>0</v>
      </c>
      <c r="J252" s="38">
        <f t="shared" si="52"/>
        <v>0</v>
      </c>
      <c r="K252" s="93">
        <f t="shared" si="53"/>
        <v>0</v>
      </c>
      <c r="L252" s="90" t="str">
        <f t="shared" si="54"/>
        <v/>
      </c>
    </row>
    <row r="253" spans="1:12" x14ac:dyDescent="0.15">
      <c r="A253" s="6"/>
      <c r="B253" s="59"/>
      <c r="C253" s="60"/>
      <c r="D253" s="24">
        <f>C253-B253</f>
        <v>0</v>
      </c>
      <c r="E253" s="25" t="str">
        <f>IF(B253="","",IF(B253=0,"",(C253/B253)-1))</f>
        <v/>
      </c>
      <c r="F253" s="127" t="b">
        <f>IF(B253="",IF(Aloitus_Start!$D$1="Suomi","Tieto puuttuu: "&amp;B$3,IF(Aloitus_Start!$D$1="Svenska","Information saknas: "&amp;B$3)),"")</f>
        <v>0</v>
      </c>
      <c r="G253" s="127" t="b">
        <f>IF(C253="",IF(Aloitus_Start!$D$1="Suomi","Tieto puuttuu: "&amp;C$3,IF(Aloitus_Start!$D$1="Svenska","Information saknas: "&amp;C$3)),"")</f>
        <v>0</v>
      </c>
      <c r="H253" s="16">
        <f t="shared" si="50"/>
        <v>0</v>
      </c>
      <c r="I253" s="38">
        <f t="shared" si="51"/>
        <v>0</v>
      </c>
      <c r="J253" s="38">
        <f t="shared" si="52"/>
        <v>0</v>
      </c>
      <c r="K253" s="93">
        <f t="shared" si="53"/>
        <v>0</v>
      </c>
      <c r="L253" s="90" t="str">
        <f t="shared" si="54"/>
        <v/>
      </c>
    </row>
    <row r="254" spans="1:12" x14ac:dyDescent="0.15">
      <c r="A254" s="5"/>
      <c r="B254" s="57"/>
      <c r="C254" s="58"/>
      <c r="D254" s="134" t="str">
        <f>IF(Aloitus_Start!$D$1="Suomi","Muutos",IF(Aloitus_Start!$D$1="Svenska","Förändring","Valitse kieli - Välj spåket"))</f>
        <v>Valitse kieli - Välj spåket</v>
      </c>
      <c r="E254" s="134" t="str">
        <f>IF(Aloitus_Start!$D$1="Suomi","Muutos%",IF(Aloitus_Start!$D$1="Svenska","Förändr%","Valitse kieli - Välj spåket"))</f>
        <v>Valitse kieli - Välj spåket</v>
      </c>
      <c r="F254" s="126"/>
      <c r="G254" s="126"/>
      <c r="H254" s="16">
        <f t="shared" si="50"/>
        <v>0</v>
      </c>
      <c r="I254" s="38">
        <f t="shared" si="51"/>
        <v>0</v>
      </c>
      <c r="J254" s="38">
        <f t="shared" si="52"/>
        <v>0</v>
      </c>
      <c r="K254" s="93">
        <f t="shared" si="53"/>
        <v>0</v>
      </c>
      <c r="L254" s="90" t="str">
        <f t="shared" si="54"/>
        <v/>
      </c>
    </row>
    <row r="255" spans="1:12" x14ac:dyDescent="0.15">
      <c r="A255" s="6"/>
      <c r="B255" s="59"/>
      <c r="C255" s="60"/>
      <c r="D255" s="24">
        <f>C255-B255</f>
        <v>0</v>
      </c>
      <c r="E255" s="25" t="str">
        <f>IF(B255="","",IF(B255=0,"",(C255/B255)-1))</f>
        <v/>
      </c>
      <c r="F255" s="127" t="b">
        <f>IF(B255="",IF(Aloitus_Start!$D$1="Suomi","Tieto puuttuu: "&amp;B$3,IF(Aloitus_Start!$D$1="Svenska","Information saknas: "&amp;B$3)),"")</f>
        <v>0</v>
      </c>
      <c r="G255" s="127" t="b">
        <f>IF(C255="",IF(Aloitus_Start!$D$1="Suomi","Tieto puuttuu: "&amp;C$3,IF(Aloitus_Start!$D$1="Svenska","Information saknas: "&amp;C$3)),"")</f>
        <v>0</v>
      </c>
      <c r="H255" s="16">
        <f t="shared" si="50"/>
        <v>0</v>
      </c>
      <c r="I255" s="38">
        <f t="shared" si="51"/>
        <v>0</v>
      </c>
      <c r="J255" s="38">
        <f t="shared" si="52"/>
        <v>0</v>
      </c>
      <c r="K255" s="93">
        <f t="shared" si="53"/>
        <v>0</v>
      </c>
      <c r="L255" s="90" t="str">
        <f t="shared" si="54"/>
        <v/>
      </c>
    </row>
    <row r="256" spans="1:12" x14ac:dyDescent="0.15">
      <c r="A256" s="6"/>
      <c r="B256" s="59"/>
      <c r="C256" s="60"/>
      <c r="D256" s="24">
        <f>C256-B256</f>
        <v>0</v>
      </c>
      <c r="E256" s="25" t="str">
        <f>IF(B256="","",IF(B256=0,"",(C256/B256)-1))</f>
        <v/>
      </c>
      <c r="F256" s="127" t="b">
        <f>IF(B256="",IF(Aloitus_Start!$D$1="Suomi","Tieto puuttuu: "&amp;B$3,IF(Aloitus_Start!$D$1="Svenska","Information saknas: "&amp;B$3)),"")</f>
        <v>0</v>
      </c>
      <c r="G256" s="127" t="b">
        <f>IF(C256="",IF(Aloitus_Start!$D$1="Suomi","Tieto puuttuu: "&amp;C$3,IF(Aloitus_Start!$D$1="Svenska","Information saknas: "&amp;C$3)),"")</f>
        <v>0</v>
      </c>
      <c r="H256" s="16">
        <f t="shared" si="50"/>
        <v>0</v>
      </c>
      <c r="I256" s="38">
        <f t="shared" si="51"/>
        <v>0</v>
      </c>
      <c r="J256" s="38">
        <f t="shared" si="52"/>
        <v>0</v>
      </c>
      <c r="K256" s="93">
        <f t="shared" si="53"/>
        <v>0</v>
      </c>
      <c r="L256" s="90" t="str">
        <f t="shared" si="54"/>
        <v/>
      </c>
    </row>
    <row r="257" spans="1:12" x14ac:dyDescent="0.15">
      <c r="A257" s="6"/>
      <c r="B257" s="59"/>
      <c r="C257" s="60"/>
      <c r="D257" s="24">
        <f>C257-B257</f>
        <v>0</v>
      </c>
      <c r="E257" s="25" t="str">
        <f>IF(B257="","",IF(B257=0,"",(C257/B257)-1))</f>
        <v/>
      </c>
      <c r="F257" s="127" t="b">
        <f>IF(B257="",IF(Aloitus_Start!$D$1="Suomi","Tieto puuttuu: "&amp;B$3,IF(Aloitus_Start!$D$1="Svenska","Information saknas: "&amp;B$3)),"")</f>
        <v>0</v>
      </c>
      <c r="G257" s="127" t="b">
        <f>IF(C257="",IF(Aloitus_Start!$D$1="Suomi","Tieto puuttuu: "&amp;C$3,IF(Aloitus_Start!$D$1="Svenska","Information saknas: "&amp;C$3)),"")</f>
        <v>0</v>
      </c>
      <c r="H257" s="16">
        <f t="shared" si="50"/>
        <v>0</v>
      </c>
      <c r="I257" s="38">
        <f t="shared" si="51"/>
        <v>0</v>
      </c>
      <c r="J257" s="38">
        <f t="shared" si="52"/>
        <v>0</v>
      </c>
      <c r="K257" s="93">
        <f t="shared" si="53"/>
        <v>0</v>
      </c>
      <c r="L257" s="90" t="str">
        <f t="shared" si="54"/>
        <v/>
      </c>
    </row>
    <row r="258" spans="1:12" x14ac:dyDescent="0.15">
      <c r="A258" s="7"/>
      <c r="B258" s="136"/>
      <c r="C258" s="64"/>
      <c r="D258" s="27"/>
      <c r="E258" s="16"/>
      <c r="H258" s="16">
        <f t="shared" si="50"/>
        <v>0</v>
      </c>
      <c r="I258" s="38">
        <f t="shared" si="51"/>
        <v>0</v>
      </c>
      <c r="J258" s="38">
        <f t="shared" si="52"/>
        <v>0</v>
      </c>
      <c r="K258" s="93">
        <f t="shared" si="53"/>
        <v>0</v>
      </c>
      <c r="L258" s="90" t="str">
        <f t="shared" si="54"/>
        <v/>
      </c>
    </row>
    <row r="259" spans="1:12" x14ac:dyDescent="0.15">
      <c r="A259" s="7"/>
      <c r="B259" s="136"/>
      <c r="C259" s="64"/>
      <c r="D259" s="27">
        <f>C259-B259</f>
        <v>0</v>
      </c>
      <c r="E259" s="23" t="str">
        <f>IF(B259="","",IF(B259=0,"",(C259/B259)-1))</f>
        <v/>
      </c>
      <c r="F259" s="98" t="b">
        <f>IF(B259="",IF(Aloitus_Start!$D$1="Suomi","Tieto puuttuu: "&amp;B$3,IF(Aloitus_Start!$D$1="Svenska","Information saknas: "&amp;B$3)),"")</f>
        <v>0</v>
      </c>
      <c r="G259" s="98" t="b">
        <f>IF(C259="",IF(Aloitus_Start!$D$1="Suomi","Tieto puuttuu: "&amp;C$3,IF(Aloitus_Start!$D$1="Svenska","Information saknas: "&amp;C$3)),"")</f>
        <v>0</v>
      </c>
      <c r="H259" s="16">
        <f t="shared" si="50"/>
        <v>0</v>
      </c>
      <c r="I259" s="38">
        <f t="shared" si="51"/>
        <v>0</v>
      </c>
      <c r="J259" s="38">
        <f t="shared" si="52"/>
        <v>0</v>
      </c>
      <c r="K259" s="93">
        <f t="shared" si="53"/>
        <v>0</v>
      </c>
      <c r="L259" s="90" t="str">
        <f t="shared" si="54"/>
        <v/>
      </c>
    </row>
    <row r="260" spans="1:12" x14ac:dyDescent="0.15">
      <c r="A260" s="7"/>
      <c r="B260" s="136"/>
      <c r="C260" s="70"/>
      <c r="D260" s="27"/>
      <c r="E260" s="16"/>
      <c r="H260" s="16">
        <f t="shared" si="50"/>
        <v>0</v>
      </c>
      <c r="I260" s="38">
        <f t="shared" si="51"/>
        <v>0</v>
      </c>
      <c r="J260" s="38">
        <f t="shared" si="52"/>
        <v>0</v>
      </c>
      <c r="K260" s="93">
        <f t="shared" si="53"/>
        <v>0</v>
      </c>
      <c r="L260" s="90" t="str">
        <f t="shared" si="54"/>
        <v/>
      </c>
    </row>
    <row r="261" spans="1:12" x14ac:dyDescent="0.15">
      <c r="A261" s="7"/>
      <c r="B261" s="136"/>
      <c r="C261" s="64"/>
      <c r="D261" s="27">
        <f>C261-B261</f>
        <v>0</v>
      </c>
      <c r="E261" s="23" t="str">
        <f>IF(B261="","",IF(B261=0,"",(C261/B261)-1))</f>
        <v/>
      </c>
      <c r="F261" s="98" t="b">
        <f>IF(B261="",IF(Aloitus_Start!$D$1="Suomi","Tieto puuttuu: "&amp;B$3,IF(Aloitus_Start!$D$1="Svenska","Information saknas: "&amp;B$3)),"")</f>
        <v>0</v>
      </c>
      <c r="G261" s="98" t="b">
        <f>IF(C261="",IF(Aloitus_Start!$D$1="Suomi","Tieto puuttuu: "&amp;C$3,IF(Aloitus_Start!$D$1="Svenska","Information saknas: "&amp;C$3)),"")</f>
        <v>0</v>
      </c>
      <c r="H261" s="16">
        <f t="shared" si="50"/>
        <v>0</v>
      </c>
      <c r="I261" s="38">
        <f t="shared" si="51"/>
        <v>0</v>
      </c>
      <c r="J261" s="38">
        <f t="shared" si="52"/>
        <v>0</v>
      </c>
      <c r="K261" s="93">
        <f t="shared" si="53"/>
        <v>0</v>
      </c>
      <c r="L261" s="90" t="str">
        <f t="shared" si="54"/>
        <v/>
      </c>
    </row>
    <row r="262" spans="1:12" x14ac:dyDescent="0.15">
      <c r="A262" s="7"/>
      <c r="B262" s="136"/>
      <c r="C262" s="66"/>
      <c r="D262" s="27">
        <f>C262-B262</f>
        <v>0</v>
      </c>
      <c r="E262" s="23" t="str">
        <f>IF(B262="","",IF(B262=0,"",(C262/B262)-1))</f>
        <v/>
      </c>
      <c r="F262" s="98" t="b">
        <f>IF(B262="",IF(Aloitus_Start!$D$1="Suomi","Tieto puuttuu: "&amp;B$3,IF(Aloitus_Start!$D$1="Svenska","Information saknas: "&amp;B$3)),"")</f>
        <v>0</v>
      </c>
      <c r="G262" s="98" t="b">
        <f>IF(C262="",IF(Aloitus_Start!$D$1="Suomi","Tieto puuttuu: "&amp;C$3,IF(Aloitus_Start!$D$1="Svenska","Information saknas: "&amp;C$3)),"")</f>
        <v>0</v>
      </c>
      <c r="H262" s="16">
        <f t="shared" si="50"/>
        <v>0</v>
      </c>
      <c r="I262" s="38">
        <f t="shared" si="51"/>
        <v>0</v>
      </c>
      <c r="J262" s="38">
        <f t="shared" si="52"/>
        <v>0</v>
      </c>
      <c r="K262" s="93">
        <f t="shared" si="53"/>
        <v>0</v>
      </c>
      <c r="L262" s="90" t="str">
        <f t="shared" si="54"/>
        <v/>
      </c>
    </row>
    <row r="263" spans="1:12" x14ac:dyDescent="0.15">
      <c r="A263" s="5"/>
      <c r="B263" s="57"/>
      <c r="C263" s="58"/>
      <c r="D263" s="22"/>
      <c r="E263" s="34"/>
      <c r="F263" s="126"/>
      <c r="G263" s="126"/>
      <c r="H263" s="16">
        <f t="shared" si="50"/>
        <v>0</v>
      </c>
      <c r="I263" s="38">
        <f t="shared" si="51"/>
        <v>0</v>
      </c>
      <c r="J263" s="38">
        <f t="shared" si="52"/>
        <v>0</v>
      </c>
      <c r="K263" s="93">
        <f t="shared" si="53"/>
        <v>0</v>
      </c>
      <c r="L263" s="90" t="str">
        <f t="shared" si="54"/>
        <v/>
      </c>
    </row>
    <row r="264" spans="1:12" x14ac:dyDescent="0.15">
      <c r="A264" s="7"/>
      <c r="B264" s="63"/>
      <c r="C264" s="64"/>
      <c r="D264" s="27">
        <f>C264-B264</f>
        <v>0</v>
      </c>
      <c r="E264" s="23" t="str">
        <f>IF(B264="","",IF(B264=0,"",(C264/B264)-1))</f>
        <v/>
      </c>
      <c r="F264" s="98" t="b">
        <f>IF(B264="",IF(Aloitus_Start!$D$1="Suomi","Tieto puuttuu: "&amp;B$3,IF(Aloitus_Start!$D$1="Svenska","Information saknas: "&amp;B$3)),"")</f>
        <v>0</v>
      </c>
      <c r="G264" s="98" t="b">
        <f>IF(C264="",IF(Aloitus_Start!$D$1="Suomi","Tieto puuttuu: "&amp;C$3,IF(Aloitus_Start!$D$1="Svenska","Information saknas: "&amp;C$3)),"")</f>
        <v>0</v>
      </c>
      <c r="H264" s="16">
        <f t="shared" si="50"/>
        <v>0</v>
      </c>
      <c r="I264" s="38">
        <f t="shared" si="51"/>
        <v>0</v>
      </c>
      <c r="J264" s="38">
        <f t="shared" si="52"/>
        <v>0</v>
      </c>
      <c r="K264" s="93">
        <f t="shared" si="53"/>
        <v>0</v>
      </c>
      <c r="L264" s="90" t="str">
        <f t="shared" si="54"/>
        <v/>
      </c>
    </row>
    <row r="265" spans="1:12" x14ac:dyDescent="0.15">
      <c r="A265" s="7"/>
      <c r="B265" s="63"/>
      <c r="C265" s="64"/>
      <c r="D265" s="27">
        <f>C265-B265</f>
        <v>0</v>
      </c>
      <c r="E265" s="23" t="str">
        <f>IF(B265="","",IF(B265=0,"",(C265/B265)-1))</f>
        <v/>
      </c>
      <c r="F265" s="98" t="b">
        <f>IF(B265="",IF(Aloitus_Start!$D$1="Suomi","Tieto puuttuu: "&amp;B$3,IF(Aloitus_Start!$D$1="Svenska","Information saknas: "&amp;B$3)),"")</f>
        <v>0</v>
      </c>
      <c r="G265" s="98" t="b">
        <f>IF(C265="",IF(Aloitus_Start!$D$1="Suomi","Tieto puuttuu: "&amp;C$3,IF(Aloitus_Start!$D$1="Svenska","Information saknas: "&amp;C$3)),"")</f>
        <v>0</v>
      </c>
      <c r="H265" s="16">
        <f t="shared" si="50"/>
        <v>0</v>
      </c>
      <c r="I265" s="38">
        <f t="shared" si="51"/>
        <v>0</v>
      </c>
      <c r="J265" s="38">
        <f t="shared" si="52"/>
        <v>0</v>
      </c>
      <c r="K265" s="93">
        <f t="shared" si="53"/>
        <v>0</v>
      </c>
      <c r="L265" s="90" t="str">
        <f t="shared" si="54"/>
        <v/>
      </c>
    </row>
    <row r="266" spans="1:12" x14ac:dyDescent="0.15">
      <c r="A266" s="7"/>
      <c r="B266" s="63"/>
      <c r="C266" s="64"/>
      <c r="D266" s="27">
        <f>C266-B266</f>
        <v>0</v>
      </c>
      <c r="E266" s="23" t="str">
        <f>IF(B266="","",IF(B266=0,"",(C266/B266)-1))</f>
        <v/>
      </c>
      <c r="F266" s="98" t="b">
        <f>IF(B266="",IF(Aloitus_Start!$D$1="Suomi","Tieto puuttuu: "&amp;B$3,IF(Aloitus_Start!$D$1="Svenska","Information saknas: "&amp;B$3)),"")</f>
        <v>0</v>
      </c>
      <c r="G266" s="98" t="b">
        <f>IF(C266="",IF(Aloitus_Start!$D$1="Suomi","Tieto puuttuu: "&amp;C$3,IF(Aloitus_Start!$D$1="Svenska","Information saknas: "&amp;C$3)),"")</f>
        <v>0</v>
      </c>
      <c r="H266" s="16">
        <f t="shared" si="50"/>
        <v>0</v>
      </c>
      <c r="I266" s="38">
        <f t="shared" si="51"/>
        <v>0</v>
      </c>
      <c r="J266" s="38">
        <f t="shared" si="52"/>
        <v>0</v>
      </c>
      <c r="K266" s="93">
        <f t="shared" si="53"/>
        <v>0</v>
      </c>
      <c r="L266" s="90" t="str">
        <f t="shared" si="54"/>
        <v/>
      </c>
    </row>
    <row r="267" spans="1:12" x14ac:dyDescent="0.15">
      <c r="A267" s="5"/>
      <c r="B267" s="57"/>
      <c r="C267" s="58"/>
      <c r="D267" s="22"/>
      <c r="E267" s="34"/>
      <c r="F267" s="126"/>
      <c r="G267" s="126"/>
      <c r="H267" s="16">
        <f t="shared" si="50"/>
        <v>0</v>
      </c>
      <c r="I267" s="38">
        <f t="shared" si="51"/>
        <v>0</v>
      </c>
      <c r="J267" s="38">
        <f t="shared" si="52"/>
        <v>0</v>
      </c>
      <c r="K267" s="93">
        <f t="shared" si="53"/>
        <v>0</v>
      </c>
      <c r="L267" s="90" t="str">
        <f t="shared" si="54"/>
        <v/>
      </c>
    </row>
    <row r="268" spans="1:12" x14ac:dyDescent="0.15">
      <c r="A268" s="7"/>
      <c r="B268" s="63"/>
      <c r="C268" s="64"/>
      <c r="D268" s="27">
        <f>C268-B268</f>
        <v>0</v>
      </c>
      <c r="E268" s="23" t="str">
        <f>IF(B268="","",IF(B268=0,"",(C268/B268)-1))</f>
        <v/>
      </c>
      <c r="F268" s="98" t="b">
        <f>IF(B268="",IF(Aloitus_Start!$D$1="Suomi","Tieto puuttuu: "&amp;B$3,IF(Aloitus_Start!$D$1="Svenska","Information saknas: "&amp;B$3)),"")</f>
        <v>0</v>
      </c>
      <c r="G268" s="98" t="b">
        <f>IF(C268="",IF(Aloitus_Start!$D$1="Suomi","Tieto puuttuu: "&amp;C$3,IF(Aloitus_Start!$D$1="Svenska","Information saknas: "&amp;C$3)),"")</f>
        <v>0</v>
      </c>
      <c r="H268" s="16">
        <f t="shared" si="50"/>
        <v>0</v>
      </c>
      <c r="I268" s="38">
        <f t="shared" si="51"/>
        <v>0</v>
      </c>
      <c r="J268" s="38">
        <f t="shared" si="52"/>
        <v>0</v>
      </c>
      <c r="K268" s="93">
        <f t="shared" si="53"/>
        <v>0</v>
      </c>
      <c r="L268" s="90" t="str">
        <f t="shared" si="54"/>
        <v/>
      </c>
    </row>
    <row r="269" spans="1:12" x14ac:dyDescent="0.15">
      <c r="A269" s="7"/>
      <c r="B269" s="63"/>
      <c r="C269" s="64"/>
      <c r="D269" s="27">
        <f>C269-B269</f>
        <v>0</v>
      </c>
      <c r="E269" s="23" t="str">
        <f>IF(B269="","",IF(B269=0,"",(C269/B269)-1))</f>
        <v/>
      </c>
      <c r="F269" s="98" t="b">
        <f>IF(B269="",IF(Aloitus_Start!$D$1="Suomi","Tieto puuttuu: "&amp;B$3,IF(Aloitus_Start!$D$1="Svenska","Information saknas: "&amp;B$3)),"")</f>
        <v>0</v>
      </c>
      <c r="G269" s="98" t="b">
        <f>IF(C269="",IF(Aloitus_Start!$D$1="Suomi","Tieto puuttuu: "&amp;C$3,IF(Aloitus_Start!$D$1="Svenska","Information saknas: "&amp;C$3)),"")</f>
        <v>0</v>
      </c>
      <c r="H269" s="16">
        <f t="shared" si="50"/>
        <v>0</v>
      </c>
      <c r="I269" s="38">
        <f t="shared" si="51"/>
        <v>0</v>
      </c>
      <c r="J269" s="38">
        <f t="shared" si="52"/>
        <v>0</v>
      </c>
      <c r="K269" s="93">
        <f t="shared" si="53"/>
        <v>0</v>
      </c>
      <c r="L269" s="90" t="str">
        <f t="shared" si="54"/>
        <v/>
      </c>
    </row>
    <row r="270" spans="1:12" x14ac:dyDescent="0.15">
      <c r="A270" s="7"/>
      <c r="B270" s="63"/>
      <c r="C270" s="64"/>
      <c r="D270" s="27">
        <f>C270-B270</f>
        <v>0</v>
      </c>
      <c r="E270" s="23" t="str">
        <f>IF(B270="","",IF(B270=0,"",(C270/B270)-1))</f>
        <v/>
      </c>
      <c r="F270" s="98" t="b">
        <f>IF(B270="",IF(Aloitus_Start!$D$1="Suomi","Tieto puuttuu: "&amp;B$3,IF(Aloitus_Start!$D$1="Svenska","Information saknas: "&amp;B$3)),"")</f>
        <v>0</v>
      </c>
      <c r="G270" s="98" t="b">
        <f>IF(C270="",IF(Aloitus_Start!$D$1="Suomi","Tieto puuttuu: "&amp;C$3,IF(Aloitus_Start!$D$1="Svenska","Information saknas: "&amp;C$3)),"")</f>
        <v>0</v>
      </c>
      <c r="H270" s="16">
        <f t="shared" si="50"/>
        <v>0</v>
      </c>
      <c r="I270" s="38">
        <f t="shared" si="51"/>
        <v>0</v>
      </c>
      <c r="J270" s="38">
        <f t="shared" si="52"/>
        <v>0</v>
      </c>
      <c r="K270" s="93">
        <f t="shared" si="53"/>
        <v>0</v>
      </c>
      <c r="L270" s="90" t="str">
        <f t="shared" si="54"/>
        <v/>
      </c>
    </row>
    <row r="271" spans="1:12" x14ac:dyDescent="0.15">
      <c r="A271" s="8"/>
      <c r="B271" s="75"/>
      <c r="C271" s="76"/>
      <c r="D271" s="45"/>
      <c r="E271" s="46"/>
      <c r="F271" s="128"/>
      <c r="G271" s="128"/>
      <c r="H271" s="16">
        <f t="shared" si="50"/>
        <v>0</v>
      </c>
      <c r="I271" s="38">
        <f t="shared" si="51"/>
        <v>0</v>
      </c>
      <c r="J271" s="38">
        <f t="shared" si="52"/>
        <v>0</v>
      </c>
      <c r="K271" s="93">
        <f t="shared" si="53"/>
        <v>0</v>
      </c>
      <c r="L271" s="90" t="str">
        <f t="shared" si="54"/>
        <v/>
      </c>
    </row>
    <row r="272" spans="1:12" x14ac:dyDescent="0.15">
      <c r="A272" s="3"/>
      <c r="B272" s="101"/>
      <c r="C272" s="102"/>
      <c r="D272" s="43"/>
      <c r="E272" s="44"/>
      <c r="F272" s="124"/>
      <c r="G272" s="124"/>
      <c r="H272" s="16">
        <f t="shared" si="50"/>
        <v>0</v>
      </c>
      <c r="I272" s="38">
        <f t="shared" si="51"/>
        <v>0</v>
      </c>
      <c r="J272" s="38">
        <f t="shared" si="52"/>
        <v>0</v>
      </c>
      <c r="K272" s="93">
        <f t="shared" si="53"/>
        <v>0</v>
      </c>
      <c r="L272" s="90" t="str">
        <f t="shared" si="54"/>
        <v/>
      </c>
    </row>
    <row r="273" spans="1:12" x14ac:dyDescent="0.15">
      <c r="A273" s="4"/>
      <c r="B273" s="61"/>
      <c r="C273" s="62"/>
      <c r="D273" s="26">
        <f t="shared" ref="D273:D304" si="55">C273-B273</f>
        <v>0</v>
      </c>
      <c r="E273" s="23" t="str">
        <f t="shared" ref="E273:E304" si="56">IF(B273="","",IF(B273=0,"",(C273/B273)-1))</f>
        <v/>
      </c>
      <c r="F273" s="125" t="b">
        <f>IF(B273="",IF(Aloitus_Start!$D$1="Suomi","Tieto puuttuu: "&amp;B$3,IF(Aloitus_Start!$D$1="Svenska","Information saknas: "&amp;B$3)),"")</f>
        <v>0</v>
      </c>
      <c r="G273" s="125" t="b">
        <f>IF(C273="",IF(Aloitus_Start!$D$1="Suomi","Tieto puuttuu: "&amp;C$3,IF(Aloitus_Start!$D$1="Svenska","Information saknas: "&amp;C$3)),"")</f>
        <v>0</v>
      </c>
      <c r="H273" s="16">
        <f t="shared" si="50"/>
        <v>0</v>
      </c>
      <c r="I273" s="38">
        <f t="shared" si="51"/>
        <v>0</v>
      </c>
      <c r="J273" s="38">
        <f t="shared" si="52"/>
        <v>0</v>
      </c>
      <c r="K273" s="93">
        <f t="shared" si="53"/>
        <v>0</v>
      </c>
      <c r="L273" s="90" t="str">
        <f t="shared" si="54"/>
        <v/>
      </c>
    </row>
    <row r="274" spans="1:12" x14ac:dyDescent="0.15">
      <c r="A274" s="7"/>
      <c r="B274" s="63"/>
      <c r="C274" s="64"/>
      <c r="D274" s="27">
        <f t="shared" si="55"/>
        <v>0</v>
      </c>
      <c r="E274" s="23" t="str">
        <f t="shared" si="56"/>
        <v/>
      </c>
      <c r="F274" s="98" t="b">
        <f>IF(B274="",IF(Aloitus_Start!$D$1="Suomi","Tieto puuttuu: "&amp;B$3,IF(Aloitus_Start!$D$1="Svenska","Information saknas: "&amp;B$3)),"")</f>
        <v>0</v>
      </c>
      <c r="G274" s="98" t="b">
        <f>IF(C274="",IF(Aloitus_Start!$D$1="Suomi","Tieto puuttuu: "&amp;C$3,IF(Aloitus_Start!$D$1="Svenska","Information saknas: "&amp;C$3)),"")</f>
        <v>0</v>
      </c>
      <c r="H274" s="16">
        <f t="shared" si="50"/>
        <v>0</v>
      </c>
      <c r="I274" s="38">
        <f t="shared" si="51"/>
        <v>0</v>
      </c>
      <c r="J274" s="38">
        <f t="shared" si="52"/>
        <v>0</v>
      </c>
      <c r="K274" s="93">
        <f t="shared" si="53"/>
        <v>0</v>
      </c>
      <c r="L274" s="90" t="str">
        <f t="shared" si="54"/>
        <v/>
      </c>
    </row>
    <row r="275" spans="1:12" x14ac:dyDescent="0.15">
      <c r="A275" s="7"/>
      <c r="B275" s="63"/>
      <c r="C275" s="64"/>
      <c r="D275" s="27">
        <f t="shared" si="55"/>
        <v>0</v>
      </c>
      <c r="E275" s="23" t="str">
        <f t="shared" si="56"/>
        <v/>
      </c>
      <c r="F275" s="98" t="b">
        <f>IF(B275="",IF(Aloitus_Start!$D$1="Suomi","Tieto puuttuu: "&amp;B$3,IF(Aloitus_Start!$D$1="Svenska","Information saknas: "&amp;B$3)),"")</f>
        <v>0</v>
      </c>
      <c r="G275" s="98" t="b">
        <f>IF(C275="",IF(Aloitus_Start!$D$1="Suomi","Tieto puuttuu: "&amp;C$3,IF(Aloitus_Start!$D$1="Svenska","Information saknas: "&amp;C$3)),"")</f>
        <v>0</v>
      </c>
      <c r="H275" s="16">
        <f t="shared" si="50"/>
        <v>0</v>
      </c>
      <c r="I275" s="38">
        <f t="shared" si="51"/>
        <v>0</v>
      </c>
      <c r="J275" s="38">
        <f t="shared" si="52"/>
        <v>0</v>
      </c>
      <c r="K275" s="93">
        <f t="shared" si="53"/>
        <v>0</v>
      </c>
      <c r="L275" s="90" t="str">
        <f t="shared" si="54"/>
        <v/>
      </c>
    </row>
    <row r="276" spans="1:12" x14ac:dyDescent="0.15">
      <c r="A276" s="7"/>
      <c r="B276" s="63"/>
      <c r="C276" s="64"/>
      <c r="D276" s="27">
        <f t="shared" si="55"/>
        <v>0</v>
      </c>
      <c r="E276" s="23" t="str">
        <f t="shared" si="56"/>
        <v/>
      </c>
      <c r="F276" s="98" t="b">
        <f>IF(B276="",IF(Aloitus_Start!$D$1="Suomi","Tieto puuttuu: "&amp;B$3,IF(Aloitus_Start!$D$1="Svenska","Information saknas: "&amp;B$3)),"")</f>
        <v>0</v>
      </c>
      <c r="G276" s="98" t="b">
        <f>IF(C276="",IF(Aloitus_Start!$D$1="Suomi","Tieto puuttuu: "&amp;C$3,IF(Aloitus_Start!$D$1="Svenska","Information saknas: "&amp;C$3)),"")</f>
        <v>0</v>
      </c>
      <c r="H276" s="16">
        <f t="shared" si="50"/>
        <v>0</v>
      </c>
      <c r="I276" s="38">
        <f t="shared" si="51"/>
        <v>0</v>
      </c>
      <c r="J276" s="38">
        <f t="shared" si="52"/>
        <v>0</v>
      </c>
      <c r="K276" s="93">
        <f t="shared" si="53"/>
        <v>0</v>
      </c>
      <c r="L276" s="90" t="str">
        <f t="shared" si="54"/>
        <v/>
      </c>
    </row>
    <row r="277" spans="1:12" x14ac:dyDescent="0.15">
      <c r="A277" s="7"/>
      <c r="B277" s="63"/>
      <c r="C277" s="64"/>
      <c r="D277" s="27">
        <f t="shared" si="55"/>
        <v>0</v>
      </c>
      <c r="E277" s="23" t="str">
        <f t="shared" si="56"/>
        <v/>
      </c>
      <c r="F277" s="98" t="b">
        <f>IF(B277="",IF(Aloitus_Start!$D$1="Suomi","Tieto puuttuu: "&amp;B$3,IF(Aloitus_Start!$D$1="Svenska","Information saknas: "&amp;B$3)),"")</f>
        <v>0</v>
      </c>
      <c r="G277" s="98" t="b">
        <f>IF(C277="",IF(Aloitus_Start!$D$1="Suomi","Tieto puuttuu: "&amp;C$3,IF(Aloitus_Start!$D$1="Svenska","Information saknas: "&amp;C$3)),"")</f>
        <v>0</v>
      </c>
      <c r="H277" s="16">
        <f t="shared" ref="H277:H308" si="57">A305</f>
        <v>0</v>
      </c>
      <c r="I277" s="38">
        <f t="shared" ref="I277:I308" si="58">B305</f>
        <v>0</v>
      </c>
      <c r="J277" s="38">
        <f t="shared" ref="J277:J308" si="59">C305</f>
        <v>0</v>
      </c>
      <c r="K277" s="93">
        <f t="shared" ref="K277:K308" si="60">J277-I277</f>
        <v>0</v>
      </c>
      <c r="L277" s="90" t="str">
        <f t="shared" ref="L277:L310" si="61">IF(I277="","",IF(I277=0,"",(J277/I277)-1))</f>
        <v/>
      </c>
    </row>
    <row r="278" spans="1:12" x14ac:dyDescent="0.15">
      <c r="A278" s="7"/>
      <c r="B278" s="63"/>
      <c r="C278" s="64"/>
      <c r="D278" s="27">
        <f t="shared" si="55"/>
        <v>0</v>
      </c>
      <c r="E278" s="23" t="str">
        <f t="shared" si="56"/>
        <v/>
      </c>
      <c r="F278" s="98" t="b">
        <f>IF(B278="",IF(Aloitus_Start!$D$1="Suomi","Tieto puuttuu: "&amp;B$3,IF(Aloitus_Start!$D$1="Svenska","Information saknas: "&amp;B$3)),"")</f>
        <v>0</v>
      </c>
      <c r="G278" s="98" t="b">
        <f>IF(C278="",IF(Aloitus_Start!$D$1="Suomi","Tieto puuttuu: "&amp;C$3,IF(Aloitus_Start!$D$1="Svenska","Information saknas: "&amp;C$3)),"")</f>
        <v>0</v>
      </c>
      <c r="H278" s="16">
        <f t="shared" si="57"/>
        <v>0</v>
      </c>
      <c r="I278" s="38">
        <f t="shared" si="58"/>
        <v>0</v>
      </c>
      <c r="J278" s="38">
        <f t="shared" si="59"/>
        <v>0</v>
      </c>
      <c r="K278" s="93">
        <f t="shared" si="60"/>
        <v>0</v>
      </c>
      <c r="L278" s="90" t="str">
        <f t="shared" si="61"/>
        <v/>
      </c>
    </row>
    <row r="279" spans="1:12" x14ac:dyDescent="0.15">
      <c r="A279" s="7"/>
      <c r="B279" s="63"/>
      <c r="C279" s="64"/>
      <c r="D279" s="27">
        <f t="shared" si="55"/>
        <v>0</v>
      </c>
      <c r="E279" s="23" t="str">
        <f t="shared" si="56"/>
        <v/>
      </c>
      <c r="F279" s="98" t="b">
        <f>IF(B279="",IF(Aloitus_Start!$D$1="Suomi","Tieto puuttuu: "&amp;B$3,IF(Aloitus_Start!$D$1="Svenska","Information saknas: "&amp;B$3)),"")</f>
        <v>0</v>
      </c>
      <c r="G279" s="98" t="b">
        <f>IF(C279="",IF(Aloitus_Start!$D$1="Suomi","Tieto puuttuu: "&amp;C$3,IF(Aloitus_Start!$D$1="Svenska","Information saknas: "&amp;C$3)),"")</f>
        <v>0</v>
      </c>
      <c r="H279" s="16">
        <f t="shared" si="57"/>
        <v>0</v>
      </c>
      <c r="I279" s="38">
        <f t="shared" si="58"/>
        <v>0</v>
      </c>
      <c r="J279" s="38">
        <f t="shared" si="59"/>
        <v>0</v>
      </c>
      <c r="K279" s="93">
        <f t="shared" si="60"/>
        <v>0</v>
      </c>
      <c r="L279" s="90" t="str">
        <f t="shared" si="61"/>
        <v/>
      </c>
    </row>
    <row r="280" spans="1:12" x14ac:dyDescent="0.15">
      <c r="A280" s="7"/>
      <c r="B280" s="63"/>
      <c r="C280" s="64"/>
      <c r="D280" s="27">
        <f t="shared" si="55"/>
        <v>0</v>
      </c>
      <c r="E280" s="23" t="str">
        <f t="shared" si="56"/>
        <v/>
      </c>
      <c r="F280" s="98" t="b">
        <f>IF(B280="",IF(Aloitus_Start!$D$1="Suomi","Tieto puuttuu: "&amp;B$3,IF(Aloitus_Start!$D$1="Svenska","Information saknas: "&amp;B$3)),"")</f>
        <v>0</v>
      </c>
      <c r="G280" s="98" t="b">
        <f>IF(C280="",IF(Aloitus_Start!$D$1="Suomi","Tieto puuttuu: "&amp;C$3,IF(Aloitus_Start!$D$1="Svenska","Information saknas: "&amp;C$3)),"")</f>
        <v>0</v>
      </c>
      <c r="H280" s="16">
        <f t="shared" si="57"/>
        <v>0</v>
      </c>
      <c r="I280" s="38">
        <f t="shared" si="58"/>
        <v>0</v>
      </c>
      <c r="J280" s="38">
        <f t="shared" si="59"/>
        <v>0</v>
      </c>
      <c r="K280" s="93">
        <f t="shared" si="60"/>
        <v>0</v>
      </c>
      <c r="L280" s="90" t="str">
        <f t="shared" si="61"/>
        <v/>
      </c>
    </row>
    <row r="281" spans="1:12" x14ac:dyDescent="0.15">
      <c r="A281" s="7"/>
      <c r="B281" s="63"/>
      <c r="C281" s="64"/>
      <c r="D281" s="27">
        <f t="shared" si="55"/>
        <v>0</v>
      </c>
      <c r="E281" s="23" t="str">
        <f t="shared" si="56"/>
        <v/>
      </c>
      <c r="F281" s="98" t="b">
        <f>IF(B281="",IF(Aloitus_Start!$D$1="Suomi","Tieto puuttuu: "&amp;B$3,IF(Aloitus_Start!$D$1="Svenska","Information saknas: "&amp;B$3)),"")</f>
        <v>0</v>
      </c>
      <c r="G281" s="98" t="b">
        <f>IF(C281="",IF(Aloitus_Start!$D$1="Suomi","Tieto puuttuu: "&amp;C$3,IF(Aloitus_Start!$D$1="Svenska","Information saknas: "&amp;C$3)),"")</f>
        <v>0</v>
      </c>
      <c r="H281" s="16">
        <f t="shared" si="57"/>
        <v>0</v>
      </c>
      <c r="I281" s="38">
        <f t="shared" si="58"/>
        <v>0</v>
      </c>
      <c r="J281" s="38">
        <f t="shared" si="59"/>
        <v>0</v>
      </c>
      <c r="K281" s="93">
        <f t="shared" si="60"/>
        <v>0</v>
      </c>
      <c r="L281" s="90" t="str">
        <f t="shared" si="61"/>
        <v/>
      </c>
    </row>
    <row r="282" spans="1:12" x14ac:dyDescent="0.15">
      <c r="A282" s="7"/>
      <c r="B282" s="63"/>
      <c r="C282" s="64"/>
      <c r="D282" s="27">
        <f t="shared" si="55"/>
        <v>0</v>
      </c>
      <c r="E282" s="23" t="str">
        <f t="shared" si="56"/>
        <v/>
      </c>
      <c r="F282" s="98" t="b">
        <f>IF(B282="",IF(Aloitus_Start!$D$1="Suomi","Tieto puuttuu: "&amp;B$3,IF(Aloitus_Start!$D$1="Svenska","Information saknas: "&amp;B$3)),"")</f>
        <v>0</v>
      </c>
      <c r="G282" s="98" t="b">
        <f>IF(C282="",IF(Aloitus_Start!$D$1="Suomi","Tieto puuttuu: "&amp;C$3,IF(Aloitus_Start!$D$1="Svenska","Information saknas: "&amp;C$3)),"")</f>
        <v>0</v>
      </c>
      <c r="H282" s="16">
        <f t="shared" si="57"/>
        <v>0</v>
      </c>
      <c r="I282" s="38">
        <f t="shared" si="58"/>
        <v>0</v>
      </c>
      <c r="J282" s="38">
        <f t="shared" si="59"/>
        <v>0</v>
      </c>
      <c r="K282" s="93">
        <f t="shared" si="60"/>
        <v>0</v>
      </c>
      <c r="L282" s="90" t="str">
        <f t="shared" si="61"/>
        <v/>
      </c>
    </row>
    <row r="283" spans="1:12" x14ac:dyDescent="0.15">
      <c r="A283" s="7"/>
      <c r="B283" s="63"/>
      <c r="C283" s="64"/>
      <c r="D283" s="27">
        <f t="shared" si="55"/>
        <v>0</v>
      </c>
      <c r="E283" s="23" t="str">
        <f t="shared" si="56"/>
        <v/>
      </c>
      <c r="F283" s="98" t="b">
        <f>IF(B283="",IF(Aloitus_Start!$D$1="Suomi","Tieto puuttuu: "&amp;B$3,IF(Aloitus_Start!$D$1="Svenska","Information saknas: "&amp;B$3)),"")</f>
        <v>0</v>
      </c>
      <c r="G283" s="98" t="b">
        <f>IF(C283="",IF(Aloitus_Start!$D$1="Suomi","Tieto puuttuu: "&amp;C$3,IF(Aloitus_Start!$D$1="Svenska","Information saknas: "&amp;C$3)),"")</f>
        <v>0</v>
      </c>
      <c r="H283" s="16">
        <f t="shared" si="57"/>
        <v>0</v>
      </c>
      <c r="I283" s="38">
        <f t="shared" si="58"/>
        <v>0</v>
      </c>
      <c r="J283" s="38">
        <f t="shared" si="59"/>
        <v>0</v>
      </c>
      <c r="K283" s="93">
        <f t="shared" si="60"/>
        <v>0</v>
      </c>
      <c r="L283" s="90" t="str">
        <f t="shared" si="61"/>
        <v/>
      </c>
    </row>
    <row r="284" spans="1:12" x14ac:dyDescent="0.15">
      <c r="A284" s="7"/>
      <c r="B284" s="63"/>
      <c r="C284" s="64"/>
      <c r="D284" s="27">
        <f t="shared" si="55"/>
        <v>0</v>
      </c>
      <c r="E284" s="23" t="str">
        <f t="shared" si="56"/>
        <v/>
      </c>
      <c r="F284" s="98" t="b">
        <f>IF(B284="",IF(Aloitus_Start!$D$1="Suomi","Tieto puuttuu: "&amp;B$3,IF(Aloitus_Start!$D$1="Svenska","Information saknas: "&amp;B$3)),"")</f>
        <v>0</v>
      </c>
      <c r="G284" s="98" t="b">
        <f>IF(C284="",IF(Aloitus_Start!$D$1="Suomi","Tieto puuttuu: "&amp;C$3,IF(Aloitus_Start!$D$1="Svenska","Information saknas: "&amp;C$3)),"")</f>
        <v>0</v>
      </c>
      <c r="H284" s="16">
        <f t="shared" si="57"/>
        <v>0</v>
      </c>
      <c r="I284" s="38">
        <f t="shared" si="58"/>
        <v>0</v>
      </c>
      <c r="J284" s="38">
        <f t="shared" si="59"/>
        <v>0</v>
      </c>
      <c r="K284" s="93">
        <f t="shared" si="60"/>
        <v>0</v>
      </c>
      <c r="L284" s="90" t="str">
        <f t="shared" si="61"/>
        <v/>
      </c>
    </row>
    <row r="285" spans="1:12" x14ac:dyDescent="0.15">
      <c r="A285" s="7"/>
      <c r="B285" s="63"/>
      <c r="C285" s="64"/>
      <c r="D285" s="27">
        <f t="shared" si="55"/>
        <v>0</v>
      </c>
      <c r="E285" s="23" t="str">
        <f t="shared" si="56"/>
        <v/>
      </c>
      <c r="F285" s="98" t="b">
        <f>IF(B285="",IF(Aloitus_Start!$D$1="Suomi","Tieto puuttuu: "&amp;B$3,IF(Aloitus_Start!$D$1="Svenska","Information saknas: "&amp;B$3)),"")</f>
        <v>0</v>
      </c>
      <c r="G285" s="98" t="b">
        <f>IF(C285="",IF(Aloitus_Start!$D$1="Suomi","Tieto puuttuu: "&amp;C$3,IF(Aloitus_Start!$D$1="Svenska","Information saknas: "&amp;C$3)),"")</f>
        <v>0</v>
      </c>
      <c r="H285" s="16">
        <f t="shared" si="57"/>
        <v>0</v>
      </c>
      <c r="I285" s="38">
        <f t="shared" si="58"/>
        <v>0</v>
      </c>
      <c r="J285" s="38">
        <f t="shared" si="59"/>
        <v>0</v>
      </c>
      <c r="K285" s="93">
        <f t="shared" si="60"/>
        <v>0</v>
      </c>
      <c r="L285" s="90" t="str">
        <f t="shared" si="61"/>
        <v/>
      </c>
    </row>
    <row r="286" spans="1:12" x14ac:dyDescent="0.15">
      <c r="A286" s="7"/>
      <c r="B286" s="63"/>
      <c r="C286" s="64"/>
      <c r="D286" s="27">
        <f t="shared" si="55"/>
        <v>0</v>
      </c>
      <c r="E286" s="23" t="str">
        <f t="shared" si="56"/>
        <v/>
      </c>
      <c r="F286" s="98" t="b">
        <f>IF(B286="",IF(Aloitus_Start!$D$1="Suomi","Tieto puuttuu: "&amp;B$3,IF(Aloitus_Start!$D$1="Svenska","Information saknas: "&amp;B$3)),"")</f>
        <v>0</v>
      </c>
      <c r="G286" s="98" t="b">
        <f>IF(C286="",IF(Aloitus_Start!$D$1="Suomi","Tieto puuttuu: "&amp;C$3,IF(Aloitus_Start!$D$1="Svenska","Information saknas: "&amp;C$3)),"")</f>
        <v>0</v>
      </c>
      <c r="H286" s="16">
        <f t="shared" si="57"/>
        <v>0</v>
      </c>
      <c r="I286" s="38">
        <f t="shared" si="58"/>
        <v>0</v>
      </c>
      <c r="J286" s="38">
        <f t="shared" si="59"/>
        <v>0</v>
      </c>
      <c r="K286" s="93">
        <f t="shared" si="60"/>
        <v>0</v>
      </c>
      <c r="L286" s="90" t="str">
        <f t="shared" si="61"/>
        <v/>
      </c>
    </row>
    <row r="287" spans="1:12" x14ac:dyDescent="0.15">
      <c r="A287" s="7"/>
      <c r="B287" s="63"/>
      <c r="C287" s="64"/>
      <c r="D287" s="27">
        <f t="shared" si="55"/>
        <v>0</v>
      </c>
      <c r="E287" s="23" t="str">
        <f t="shared" si="56"/>
        <v/>
      </c>
      <c r="F287" s="98" t="b">
        <f>IF(B287="",IF(Aloitus_Start!$D$1="Suomi","Tieto puuttuu: "&amp;B$3,IF(Aloitus_Start!$D$1="Svenska","Information saknas: "&amp;B$3)),"")</f>
        <v>0</v>
      </c>
      <c r="G287" s="98" t="b">
        <f>IF(C287="",IF(Aloitus_Start!$D$1="Suomi","Tieto puuttuu: "&amp;C$3,IF(Aloitus_Start!$D$1="Svenska","Information saknas: "&amp;C$3)),"")</f>
        <v>0</v>
      </c>
      <c r="H287" s="16">
        <f t="shared" si="57"/>
        <v>0</v>
      </c>
      <c r="I287" s="38">
        <f t="shared" si="58"/>
        <v>0</v>
      </c>
      <c r="J287" s="38">
        <f t="shared" si="59"/>
        <v>0</v>
      </c>
      <c r="K287" s="93">
        <f t="shared" si="60"/>
        <v>0</v>
      </c>
      <c r="L287" s="90" t="str">
        <f t="shared" si="61"/>
        <v/>
      </c>
    </row>
    <row r="288" spans="1:12" x14ac:dyDescent="0.15">
      <c r="A288" s="7"/>
      <c r="B288" s="63"/>
      <c r="C288" s="64"/>
      <c r="D288" s="27">
        <f t="shared" si="55"/>
        <v>0</v>
      </c>
      <c r="E288" s="23" t="str">
        <f t="shared" si="56"/>
        <v/>
      </c>
      <c r="F288" s="98" t="b">
        <f>IF(B288="",IF(Aloitus_Start!$D$1="Suomi","Tieto puuttuu: "&amp;B$3,IF(Aloitus_Start!$D$1="Svenska","Information saknas: "&amp;B$3)),"")</f>
        <v>0</v>
      </c>
      <c r="G288" s="98" t="b">
        <f>IF(C288="",IF(Aloitus_Start!$D$1="Suomi","Tieto puuttuu: "&amp;C$3,IF(Aloitus_Start!$D$1="Svenska","Information saknas: "&amp;C$3)),"")</f>
        <v>0</v>
      </c>
      <c r="H288" s="16">
        <f t="shared" si="57"/>
        <v>0</v>
      </c>
      <c r="I288" s="38">
        <f t="shared" si="58"/>
        <v>0</v>
      </c>
      <c r="J288" s="38">
        <f t="shared" si="59"/>
        <v>0</v>
      </c>
      <c r="K288" s="93">
        <f t="shared" si="60"/>
        <v>0</v>
      </c>
      <c r="L288" s="90" t="str">
        <f t="shared" si="61"/>
        <v/>
      </c>
    </row>
    <row r="289" spans="1:12" x14ac:dyDescent="0.15">
      <c r="A289" s="7"/>
      <c r="B289" s="63"/>
      <c r="C289" s="64"/>
      <c r="D289" s="27">
        <f t="shared" si="55"/>
        <v>0</v>
      </c>
      <c r="E289" s="23" t="str">
        <f t="shared" si="56"/>
        <v/>
      </c>
      <c r="F289" s="98" t="b">
        <f>IF(B289="",IF(Aloitus_Start!$D$1="Suomi","Tieto puuttuu: "&amp;B$3,IF(Aloitus_Start!$D$1="Svenska","Information saknas: "&amp;B$3)),"")</f>
        <v>0</v>
      </c>
      <c r="G289" s="98" t="b">
        <f>IF(C289="",IF(Aloitus_Start!$D$1="Suomi","Tieto puuttuu: "&amp;C$3,IF(Aloitus_Start!$D$1="Svenska","Information saknas: "&amp;C$3)),"")</f>
        <v>0</v>
      </c>
      <c r="H289" s="16">
        <f t="shared" si="57"/>
        <v>0</v>
      </c>
      <c r="I289" s="38">
        <f t="shared" si="58"/>
        <v>0</v>
      </c>
      <c r="J289" s="38">
        <f t="shared" si="59"/>
        <v>0</v>
      </c>
      <c r="K289" s="93">
        <f t="shared" si="60"/>
        <v>0</v>
      </c>
      <c r="L289" s="90" t="str">
        <f t="shared" si="61"/>
        <v/>
      </c>
    </row>
    <row r="290" spans="1:12" x14ac:dyDescent="0.15">
      <c r="A290" s="7"/>
      <c r="B290" s="63"/>
      <c r="C290" s="64"/>
      <c r="D290" s="27">
        <f t="shared" si="55"/>
        <v>0</v>
      </c>
      <c r="E290" s="23" t="str">
        <f t="shared" si="56"/>
        <v/>
      </c>
      <c r="F290" s="98" t="b">
        <f>IF(B290="",IF(Aloitus_Start!$D$1="Suomi","Tieto puuttuu: "&amp;B$3,IF(Aloitus_Start!$D$1="Svenska","Information saknas: "&amp;B$3)),"")</f>
        <v>0</v>
      </c>
      <c r="G290" s="98" t="b">
        <f>IF(C290="",IF(Aloitus_Start!$D$1="Suomi","Tieto puuttuu: "&amp;C$3,IF(Aloitus_Start!$D$1="Svenska","Information saknas: "&amp;C$3)),"")</f>
        <v>0</v>
      </c>
      <c r="H290" s="16">
        <f t="shared" si="57"/>
        <v>0</v>
      </c>
      <c r="I290" s="38">
        <f t="shared" si="58"/>
        <v>0</v>
      </c>
      <c r="J290" s="38">
        <f t="shared" si="59"/>
        <v>0</v>
      </c>
      <c r="K290" s="93">
        <f t="shared" si="60"/>
        <v>0</v>
      </c>
      <c r="L290" s="90" t="str">
        <f t="shared" si="61"/>
        <v/>
      </c>
    </row>
    <row r="291" spans="1:12" x14ac:dyDescent="0.15">
      <c r="A291" s="7"/>
      <c r="B291" s="63"/>
      <c r="C291" s="64"/>
      <c r="D291" s="27">
        <f t="shared" si="55"/>
        <v>0</v>
      </c>
      <c r="E291" s="23" t="str">
        <f t="shared" si="56"/>
        <v/>
      </c>
      <c r="F291" s="98" t="b">
        <f>IF(B291="",IF(Aloitus_Start!$D$1="Suomi","Tieto puuttuu: "&amp;B$3,IF(Aloitus_Start!$D$1="Svenska","Information saknas: "&amp;B$3)),"")</f>
        <v>0</v>
      </c>
      <c r="G291" s="98" t="b">
        <f>IF(C291="",IF(Aloitus_Start!$D$1="Suomi","Tieto puuttuu: "&amp;C$3,IF(Aloitus_Start!$D$1="Svenska","Information saknas: "&amp;C$3)),"")</f>
        <v>0</v>
      </c>
      <c r="H291" s="16">
        <f t="shared" si="57"/>
        <v>0</v>
      </c>
      <c r="I291" s="38">
        <f t="shared" si="58"/>
        <v>0</v>
      </c>
      <c r="J291" s="38">
        <f t="shared" si="59"/>
        <v>0</v>
      </c>
      <c r="K291" s="93">
        <f t="shared" si="60"/>
        <v>0</v>
      </c>
      <c r="L291" s="90" t="str">
        <f t="shared" si="61"/>
        <v/>
      </c>
    </row>
    <row r="292" spans="1:12" x14ac:dyDescent="0.15">
      <c r="A292" s="7"/>
      <c r="B292" s="63"/>
      <c r="C292" s="64"/>
      <c r="D292" s="27">
        <f t="shared" si="55"/>
        <v>0</v>
      </c>
      <c r="E292" s="23" t="str">
        <f t="shared" si="56"/>
        <v/>
      </c>
      <c r="F292" s="98" t="b">
        <f>IF(B292="",IF(Aloitus_Start!$D$1="Suomi","Tieto puuttuu: "&amp;B$3,IF(Aloitus_Start!$D$1="Svenska","Information saknas: "&amp;B$3)),"")</f>
        <v>0</v>
      </c>
      <c r="G292" s="98" t="b">
        <f>IF(C292="",IF(Aloitus_Start!$D$1="Suomi","Tieto puuttuu: "&amp;C$3,IF(Aloitus_Start!$D$1="Svenska","Information saknas: "&amp;C$3)),"")</f>
        <v>0</v>
      </c>
      <c r="H292" s="16">
        <f t="shared" si="57"/>
        <v>0</v>
      </c>
      <c r="I292" s="38">
        <f t="shared" si="58"/>
        <v>0</v>
      </c>
      <c r="J292" s="38">
        <f t="shared" si="59"/>
        <v>0</v>
      </c>
      <c r="K292" s="93">
        <f t="shared" si="60"/>
        <v>0</v>
      </c>
      <c r="L292" s="90" t="str">
        <f t="shared" si="61"/>
        <v/>
      </c>
    </row>
    <row r="293" spans="1:12" x14ac:dyDescent="0.15">
      <c r="A293" s="7"/>
      <c r="B293" s="63"/>
      <c r="C293" s="64"/>
      <c r="D293" s="27">
        <f t="shared" si="55"/>
        <v>0</v>
      </c>
      <c r="E293" s="23" t="str">
        <f t="shared" si="56"/>
        <v/>
      </c>
      <c r="F293" s="98" t="b">
        <f>IF(B293="",IF(Aloitus_Start!$D$1="Suomi","Tieto puuttuu: "&amp;B$3,IF(Aloitus_Start!$D$1="Svenska","Information saknas: "&amp;B$3)),"")</f>
        <v>0</v>
      </c>
      <c r="G293" s="98" t="b">
        <f>IF(C293="",IF(Aloitus_Start!$D$1="Suomi","Tieto puuttuu: "&amp;C$3,IF(Aloitus_Start!$D$1="Svenska","Information saknas: "&amp;C$3)),"")</f>
        <v>0</v>
      </c>
      <c r="H293" s="16">
        <f t="shared" si="57"/>
        <v>0</v>
      </c>
      <c r="I293" s="38">
        <f t="shared" si="58"/>
        <v>0</v>
      </c>
      <c r="J293" s="38">
        <f t="shared" si="59"/>
        <v>0</v>
      </c>
      <c r="K293" s="93">
        <f t="shared" si="60"/>
        <v>0</v>
      </c>
      <c r="L293" s="90" t="str">
        <f t="shared" si="61"/>
        <v/>
      </c>
    </row>
    <row r="294" spans="1:12" x14ac:dyDescent="0.15">
      <c r="A294" s="7"/>
      <c r="B294" s="63"/>
      <c r="C294" s="64"/>
      <c r="D294" s="27">
        <f t="shared" si="55"/>
        <v>0</v>
      </c>
      <c r="E294" s="23" t="str">
        <f t="shared" si="56"/>
        <v/>
      </c>
      <c r="F294" s="98" t="b">
        <f>IF(B294="",IF(Aloitus_Start!$D$1="Suomi","Tieto puuttuu: "&amp;B$3,IF(Aloitus_Start!$D$1="Svenska","Information saknas: "&amp;B$3)),"")</f>
        <v>0</v>
      </c>
      <c r="G294" s="98" t="b">
        <f>IF(C294="",IF(Aloitus_Start!$D$1="Suomi","Tieto puuttuu: "&amp;C$3,IF(Aloitus_Start!$D$1="Svenska","Information saknas: "&amp;C$3)),"")</f>
        <v>0</v>
      </c>
      <c r="H294" s="16">
        <f t="shared" si="57"/>
        <v>0</v>
      </c>
      <c r="I294" s="38">
        <f t="shared" si="58"/>
        <v>0</v>
      </c>
      <c r="J294" s="38">
        <f t="shared" si="59"/>
        <v>0</v>
      </c>
      <c r="K294" s="93">
        <f t="shared" si="60"/>
        <v>0</v>
      </c>
      <c r="L294" s="90" t="str">
        <f t="shared" si="61"/>
        <v/>
      </c>
    </row>
    <row r="295" spans="1:12" x14ac:dyDescent="0.15">
      <c r="A295" s="4"/>
      <c r="B295" s="61"/>
      <c r="C295" s="62"/>
      <c r="D295" s="26">
        <f t="shared" si="55"/>
        <v>0</v>
      </c>
      <c r="E295" s="23" t="str">
        <f t="shared" si="56"/>
        <v/>
      </c>
      <c r="F295" s="125" t="b">
        <f>IF(B295="",IF(Aloitus_Start!$D$1="Suomi","Tieto puuttuu: "&amp;B$3,IF(Aloitus_Start!$D$1="Svenska","Information saknas: "&amp;B$3)),"")</f>
        <v>0</v>
      </c>
      <c r="G295" s="125" t="b">
        <f>IF(C295="",IF(Aloitus_Start!$D$1="Suomi","Tieto puuttuu: "&amp;C$3,IF(Aloitus_Start!$D$1="Svenska","Information saknas: "&amp;C$3)),"")</f>
        <v>0</v>
      </c>
      <c r="H295" s="16">
        <f t="shared" si="57"/>
        <v>0</v>
      </c>
      <c r="I295" s="38">
        <f t="shared" si="58"/>
        <v>0</v>
      </c>
      <c r="J295" s="38">
        <f t="shared" si="59"/>
        <v>0</v>
      </c>
      <c r="K295" s="93">
        <f t="shared" si="60"/>
        <v>0</v>
      </c>
      <c r="L295" s="90" t="str">
        <f t="shared" si="61"/>
        <v/>
      </c>
    </row>
    <row r="296" spans="1:12" x14ac:dyDescent="0.15">
      <c r="A296" s="7"/>
      <c r="B296" s="63"/>
      <c r="C296" s="64"/>
      <c r="D296" s="27">
        <f t="shared" si="55"/>
        <v>0</v>
      </c>
      <c r="E296" s="23" t="str">
        <f t="shared" si="56"/>
        <v/>
      </c>
      <c r="F296" s="98" t="b">
        <f>IF(B296="",IF(Aloitus_Start!$D$1="Suomi","Tieto puuttuu: "&amp;B$3,IF(Aloitus_Start!$D$1="Svenska","Information saknas: "&amp;B$3)),"")</f>
        <v>0</v>
      </c>
      <c r="G296" s="98" t="b">
        <f>IF(C296="",IF(Aloitus_Start!$D$1="Suomi","Tieto puuttuu: "&amp;C$3,IF(Aloitus_Start!$D$1="Svenska","Information saknas: "&amp;C$3)),"")</f>
        <v>0</v>
      </c>
      <c r="H296" s="16">
        <f t="shared" si="57"/>
        <v>0</v>
      </c>
      <c r="I296" s="38">
        <f t="shared" si="58"/>
        <v>0</v>
      </c>
      <c r="J296" s="38">
        <f t="shared" si="59"/>
        <v>0</v>
      </c>
      <c r="K296" s="93">
        <f t="shared" si="60"/>
        <v>0</v>
      </c>
      <c r="L296" s="90" t="str">
        <f t="shared" si="61"/>
        <v/>
      </c>
    </row>
    <row r="297" spans="1:12" x14ac:dyDescent="0.15">
      <c r="A297" s="7"/>
      <c r="B297" s="63"/>
      <c r="C297" s="64"/>
      <c r="D297" s="27">
        <f t="shared" si="55"/>
        <v>0</v>
      </c>
      <c r="E297" s="23" t="str">
        <f t="shared" si="56"/>
        <v/>
      </c>
      <c r="F297" s="98" t="b">
        <f>IF(B297="",IF(Aloitus_Start!$D$1="Suomi","Tieto puuttuu: "&amp;B$3,IF(Aloitus_Start!$D$1="Svenska","Information saknas: "&amp;B$3)),"")</f>
        <v>0</v>
      </c>
      <c r="G297" s="98" t="b">
        <f>IF(C297="",IF(Aloitus_Start!$D$1="Suomi","Tieto puuttuu: "&amp;C$3,IF(Aloitus_Start!$D$1="Svenska","Information saknas: "&amp;C$3)),"")</f>
        <v>0</v>
      </c>
      <c r="H297" s="16">
        <f t="shared" si="57"/>
        <v>0</v>
      </c>
      <c r="I297" s="38">
        <f t="shared" si="58"/>
        <v>0</v>
      </c>
      <c r="J297" s="38">
        <f t="shared" si="59"/>
        <v>0</v>
      </c>
      <c r="K297" s="93">
        <f t="shared" si="60"/>
        <v>0</v>
      </c>
      <c r="L297" s="90" t="str">
        <f t="shared" si="61"/>
        <v/>
      </c>
    </row>
    <row r="298" spans="1:12" x14ac:dyDescent="0.15">
      <c r="A298" s="7"/>
      <c r="B298" s="63"/>
      <c r="C298" s="64"/>
      <c r="D298" s="27">
        <f t="shared" si="55"/>
        <v>0</v>
      </c>
      <c r="E298" s="23" t="str">
        <f t="shared" si="56"/>
        <v/>
      </c>
      <c r="F298" s="98" t="b">
        <f>IF(B298="",IF(Aloitus_Start!$D$1="Suomi","Tieto puuttuu: "&amp;B$3,IF(Aloitus_Start!$D$1="Svenska","Information saknas: "&amp;B$3)),"")</f>
        <v>0</v>
      </c>
      <c r="G298" s="98" t="b">
        <f>IF(C298="",IF(Aloitus_Start!$D$1="Suomi","Tieto puuttuu: "&amp;C$3,IF(Aloitus_Start!$D$1="Svenska","Information saknas: "&amp;C$3)),"")</f>
        <v>0</v>
      </c>
      <c r="H298" s="16">
        <f t="shared" si="57"/>
        <v>0</v>
      </c>
      <c r="I298" s="38">
        <f t="shared" si="58"/>
        <v>0</v>
      </c>
      <c r="J298" s="38">
        <f t="shared" si="59"/>
        <v>0</v>
      </c>
      <c r="K298" s="93">
        <f t="shared" si="60"/>
        <v>0</v>
      </c>
      <c r="L298" s="90" t="str">
        <f t="shared" si="61"/>
        <v/>
      </c>
    </row>
    <row r="299" spans="1:12" x14ac:dyDescent="0.15">
      <c r="A299" s="7"/>
      <c r="B299" s="63"/>
      <c r="C299" s="64"/>
      <c r="D299" s="27">
        <f t="shared" si="55"/>
        <v>0</v>
      </c>
      <c r="E299" s="23" t="str">
        <f t="shared" si="56"/>
        <v/>
      </c>
      <c r="F299" s="98" t="b">
        <f>IF(B299="",IF(Aloitus_Start!$D$1="Suomi","Tieto puuttuu: "&amp;B$3,IF(Aloitus_Start!$D$1="Svenska","Information saknas: "&amp;B$3)),"")</f>
        <v>0</v>
      </c>
      <c r="G299" s="98" t="b">
        <f>IF(C299="",IF(Aloitus_Start!$D$1="Suomi","Tieto puuttuu: "&amp;C$3,IF(Aloitus_Start!$D$1="Svenska","Information saknas: "&amp;C$3)),"")</f>
        <v>0</v>
      </c>
      <c r="H299" s="16">
        <f t="shared" si="57"/>
        <v>0</v>
      </c>
      <c r="I299" s="38">
        <f t="shared" si="58"/>
        <v>0</v>
      </c>
      <c r="J299" s="38">
        <f t="shared" si="59"/>
        <v>0</v>
      </c>
      <c r="K299" s="93">
        <f t="shared" si="60"/>
        <v>0</v>
      </c>
      <c r="L299" s="90" t="str">
        <f t="shared" si="61"/>
        <v/>
      </c>
    </row>
    <row r="300" spans="1:12" x14ac:dyDescent="0.15">
      <c r="A300" s="7"/>
      <c r="B300" s="63"/>
      <c r="C300" s="64"/>
      <c r="D300" s="27">
        <f t="shared" si="55"/>
        <v>0</v>
      </c>
      <c r="E300" s="23" t="str">
        <f t="shared" si="56"/>
        <v/>
      </c>
      <c r="F300" s="98" t="b">
        <f>IF(B300="",IF(Aloitus_Start!$D$1="Suomi","Tieto puuttuu: "&amp;B$3,IF(Aloitus_Start!$D$1="Svenska","Information saknas: "&amp;B$3)),"")</f>
        <v>0</v>
      </c>
      <c r="G300" s="98" t="b">
        <f>IF(C300="",IF(Aloitus_Start!$D$1="Suomi","Tieto puuttuu: "&amp;C$3,IF(Aloitus_Start!$D$1="Svenska","Information saknas: "&amp;C$3)),"")</f>
        <v>0</v>
      </c>
      <c r="H300" s="16">
        <f t="shared" si="57"/>
        <v>0</v>
      </c>
      <c r="I300" s="38">
        <f t="shared" si="58"/>
        <v>0</v>
      </c>
      <c r="J300" s="38">
        <f t="shared" si="59"/>
        <v>0</v>
      </c>
      <c r="K300" s="93">
        <f t="shared" si="60"/>
        <v>0</v>
      </c>
      <c r="L300" s="90" t="str">
        <f t="shared" si="61"/>
        <v/>
      </c>
    </row>
    <row r="301" spans="1:12" x14ac:dyDescent="0.15">
      <c r="A301" s="7"/>
      <c r="B301" s="63"/>
      <c r="C301" s="64"/>
      <c r="D301" s="27">
        <f t="shared" si="55"/>
        <v>0</v>
      </c>
      <c r="E301" s="23" t="str">
        <f t="shared" si="56"/>
        <v/>
      </c>
      <c r="F301" s="98" t="b">
        <f>IF(B301="",IF(Aloitus_Start!$D$1="Suomi","Tieto puuttuu: "&amp;B$3,IF(Aloitus_Start!$D$1="Svenska","Information saknas: "&amp;B$3)),"")</f>
        <v>0</v>
      </c>
      <c r="G301" s="98" t="b">
        <f>IF(C301="",IF(Aloitus_Start!$D$1="Suomi","Tieto puuttuu: "&amp;C$3,IF(Aloitus_Start!$D$1="Svenska","Information saknas: "&amp;C$3)),"")</f>
        <v>0</v>
      </c>
      <c r="H301" s="16">
        <f t="shared" si="57"/>
        <v>0</v>
      </c>
      <c r="I301" s="38">
        <f t="shared" si="58"/>
        <v>0</v>
      </c>
      <c r="J301" s="38">
        <f t="shared" si="59"/>
        <v>0</v>
      </c>
      <c r="K301" s="93">
        <f t="shared" si="60"/>
        <v>0</v>
      </c>
      <c r="L301" s="90" t="str">
        <f t="shared" si="61"/>
        <v/>
      </c>
    </row>
    <row r="302" spans="1:12" x14ac:dyDescent="0.15">
      <c r="A302" s="7"/>
      <c r="B302" s="63"/>
      <c r="C302" s="64"/>
      <c r="D302" s="27">
        <f t="shared" si="55"/>
        <v>0</v>
      </c>
      <c r="E302" s="23" t="str">
        <f t="shared" si="56"/>
        <v/>
      </c>
      <c r="F302" s="98" t="b">
        <f>IF(B302="",IF(Aloitus_Start!$D$1="Suomi","Tieto puuttuu: "&amp;B$3,IF(Aloitus_Start!$D$1="Svenska","Information saknas: "&amp;B$3)),"")</f>
        <v>0</v>
      </c>
      <c r="G302" s="98" t="b">
        <f>IF(C302="",IF(Aloitus_Start!$D$1="Suomi","Tieto puuttuu: "&amp;C$3,IF(Aloitus_Start!$D$1="Svenska","Information saknas: "&amp;C$3)),"")</f>
        <v>0</v>
      </c>
      <c r="H302" s="16">
        <f t="shared" si="57"/>
        <v>0</v>
      </c>
      <c r="I302" s="38">
        <f t="shared" si="58"/>
        <v>0</v>
      </c>
      <c r="J302" s="38">
        <f t="shared" si="59"/>
        <v>0</v>
      </c>
      <c r="K302" s="93">
        <f t="shared" si="60"/>
        <v>0</v>
      </c>
      <c r="L302" s="90" t="str">
        <f t="shared" si="61"/>
        <v/>
      </c>
    </row>
    <row r="303" spans="1:12" x14ac:dyDescent="0.15">
      <c r="A303" s="7"/>
      <c r="B303" s="63"/>
      <c r="C303" s="64"/>
      <c r="D303" s="27">
        <f t="shared" si="55"/>
        <v>0</v>
      </c>
      <c r="E303" s="23" t="str">
        <f t="shared" si="56"/>
        <v/>
      </c>
      <c r="F303" s="98" t="b">
        <f>IF(B303="",IF(Aloitus_Start!$D$1="Suomi","Tieto puuttuu: "&amp;B$3,IF(Aloitus_Start!$D$1="Svenska","Information saknas: "&amp;B$3)),"")</f>
        <v>0</v>
      </c>
      <c r="G303" s="98" t="b">
        <f>IF(C303="",IF(Aloitus_Start!$D$1="Suomi","Tieto puuttuu: "&amp;C$3,IF(Aloitus_Start!$D$1="Svenska","Information saknas: "&amp;C$3)),"")</f>
        <v>0</v>
      </c>
      <c r="H303" s="16">
        <f t="shared" si="57"/>
        <v>0</v>
      </c>
      <c r="I303" s="38">
        <f t="shared" si="58"/>
        <v>0</v>
      </c>
      <c r="J303" s="38">
        <f t="shared" si="59"/>
        <v>0</v>
      </c>
      <c r="K303" s="93">
        <f t="shared" si="60"/>
        <v>0</v>
      </c>
      <c r="L303" s="90" t="str">
        <f t="shared" si="61"/>
        <v/>
      </c>
    </row>
    <row r="304" spans="1:12" x14ac:dyDescent="0.15">
      <c r="A304" s="7"/>
      <c r="B304" s="63"/>
      <c r="C304" s="64"/>
      <c r="D304" s="27">
        <f t="shared" si="55"/>
        <v>0</v>
      </c>
      <c r="E304" s="23" t="str">
        <f t="shared" si="56"/>
        <v/>
      </c>
      <c r="F304" s="98" t="b">
        <f>IF(B304="",IF(Aloitus_Start!$D$1="Suomi","Tieto puuttuu: "&amp;B$3,IF(Aloitus_Start!$D$1="Svenska","Information saknas: "&amp;B$3)),"")</f>
        <v>0</v>
      </c>
      <c r="G304" s="98" t="b">
        <f>IF(C304="",IF(Aloitus_Start!$D$1="Suomi","Tieto puuttuu: "&amp;C$3,IF(Aloitus_Start!$D$1="Svenska","Information saknas: "&amp;C$3)),"")</f>
        <v>0</v>
      </c>
      <c r="H304" s="16">
        <f t="shared" si="57"/>
        <v>0</v>
      </c>
      <c r="I304" s="38">
        <f t="shared" si="58"/>
        <v>0</v>
      </c>
      <c r="J304" s="38">
        <f t="shared" si="59"/>
        <v>0</v>
      </c>
      <c r="K304" s="93">
        <f t="shared" si="60"/>
        <v>0</v>
      </c>
      <c r="L304" s="90" t="str">
        <f t="shared" si="61"/>
        <v/>
      </c>
    </row>
    <row r="305" spans="1:12" x14ac:dyDescent="0.15">
      <c r="A305" s="7"/>
      <c r="B305" s="63"/>
      <c r="C305" s="64"/>
      <c r="D305" s="27">
        <f t="shared" ref="D305:D336" si="62">C305-B305</f>
        <v>0</v>
      </c>
      <c r="E305" s="23" t="str">
        <f t="shared" ref="E305:E338" si="63">IF(B305="","",IF(B305=0,"",(C305/B305)-1))</f>
        <v/>
      </c>
      <c r="F305" s="98" t="b">
        <f>IF(B305="",IF(Aloitus_Start!$D$1="Suomi","Tieto puuttuu: "&amp;B$3,IF(Aloitus_Start!$D$1="Svenska","Information saknas: "&amp;B$3)),"")</f>
        <v>0</v>
      </c>
      <c r="G305" s="98" t="b">
        <f>IF(C305="",IF(Aloitus_Start!$D$1="Suomi","Tieto puuttuu: "&amp;C$3,IF(Aloitus_Start!$D$1="Svenska","Information saknas: "&amp;C$3)),"")</f>
        <v>0</v>
      </c>
      <c r="H305" s="16">
        <f t="shared" si="57"/>
        <v>0</v>
      </c>
      <c r="I305" s="38">
        <f t="shared" si="58"/>
        <v>0</v>
      </c>
      <c r="J305" s="38">
        <f t="shared" si="59"/>
        <v>0</v>
      </c>
      <c r="K305" s="93">
        <f t="shared" si="60"/>
        <v>0</v>
      </c>
      <c r="L305" s="90" t="str">
        <f t="shared" si="61"/>
        <v/>
      </c>
    </row>
    <row r="306" spans="1:12" x14ac:dyDescent="0.15">
      <c r="A306" s="7"/>
      <c r="B306" s="63"/>
      <c r="C306" s="64"/>
      <c r="D306" s="27">
        <f t="shared" si="62"/>
        <v>0</v>
      </c>
      <c r="E306" s="23" t="str">
        <f t="shared" si="63"/>
        <v/>
      </c>
      <c r="F306" s="98" t="b">
        <f>IF(B306="",IF(Aloitus_Start!$D$1="Suomi","Tieto puuttuu: "&amp;B$3,IF(Aloitus_Start!$D$1="Svenska","Information saknas: "&amp;B$3)),"")</f>
        <v>0</v>
      </c>
      <c r="G306" s="98" t="b">
        <f>IF(C306="",IF(Aloitus_Start!$D$1="Suomi","Tieto puuttuu: "&amp;C$3,IF(Aloitus_Start!$D$1="Svenska","Information saknas: "&amp;C$3)),"")</f>
        <v>0</v>
      </c>
      <c r="H306" s="16">
        <f t="shared" si="57"/>
        <v>0</v>
      </c>
      <c r="I306" s="38">
        <f t="shared" si="58"/>
        <v>0</v>
      </c>
      <c r="J306" s="38">
        <f t="shared" si="59"/>
        <v>0</v>
      </c>
      <c r="K306" s="93">
        <f t="shared" si="60"/>
        <v>0</v>
      </c>
      <c r="L306" s="90" t="str">
        <f t="shared" si="61"/>
        <v/>
      </c>
    </row>
    <row r="307" spans="1:12" x14ac:dyDescent="0.15">
      <c r="A307" s="7"/>
      <c r="B307" s="63"/>
      <c r="C307" s="64"/>
      <c r="D307" s="27">
        <f t="shared" si="62"/>
        <v>0</v>
      </c>
      <c r="E307" s="23" t="str">
        <f t="shared" si="63"/>
        <v/>
      </c>
      <c r="F307" s="98" t="b">
        <f>IF(B307="",IF(Aloitus_Start!$D$1="Suomi","Tieto puuttuu: "&amp;B$3,IF(Aloitus_Start!$D$1="Svenska","Information saknas: "&amp;B$3)),"")</f>
        <v>0</v>
      </c>
      <c r="G307" s="98" t="b">
        <f>IF(C307="",IF(Aloitus_Start!$D$1="Suomi","Tieto puuttuu: "&amp;C$3,IF(Aloitus_Start!$D$1="Svenska","Information saknas: "&amp;C$3)),"")</f>
        <v>0</v>
      </c>
      <c r="H307" s="16">
        <f t="shared" si="57"/>
        <v>0</v>
      </c>
      <c r="I307" s="38">
        <f t="shared" si="58"/>
        <v>0</v>
      </c>
      <c r="J307" s="38">
        <f t="shared" si="59"/>
        <v>0</v>
      </c>
      <c r="K307" s="93">
        <f t="shared" si="60"/>
        <v>0</v>
      </c>
      <c r="L307" s="90" t="str">
        <f t="shared" si="61"/>
        <v/>
      </c>
    </row>
    <row r="308" spans="1:12" x14ac:dyDescent="0.15">
      <c r="A308" s="7"/>
      <c r="B308" s="63"/>
      <c r="C308" s="64"/>
      <c r="D308" s="27">
        <f t="shared" si="62"/>
        <v>0</v>
      </c>
      <c r="E308" s="23" t="str">
        <f t="shared" si="63"/>
        <v/>
      </c>
      <c r="F308" s="98" t="b">
        <f>IF(B308="",IF(Aloitus_Start!$D$1="Suomi","Tieto puuttuu: "&amp;B$3,IF(Aloitus_Start!$D$1="Svenska","Information saknas: "&amp;B$3)),"")</f>
        <v>0</v>
      </c>
      <c r="G308" s="98" t="b">
        <f>IF(C308="",IF(Aloitus_Start!$D$1="Suomi","Tieto puuttuu: "&amp;C$3,IF(Aloitus_Start!$D$1="Svenska","Information saknas: "&amp;C$3)),"")</f>
        <v>0</v>
      </c>
      <c r="H308" s="16">
        <f t="shared" si="57"/>
        <v>0</v>
      </c>
      <c r="I308" s="38">
        <f t="shared" si="58"/>
        <v>0</v>
      </c>
      <c r="J308" s="38">
        <f t="shared" si="59"/>
        <v>0</v>
      </c>
      <c r="K308" s="93">
        <f t="shared" si="60"/>
        <v>0</v>
      </c>
      <c r="L308" s="90" t="str">
        <f t="shared" si="61"/>
        <v/>
      </c>
    </row>
    <row r="309" spans="1:12" x14ac:dyDescent="0.15">
      <c r="A309" s="7"/>
      <c r="B309" s="63"/>
      <c r="C309" s="64"/>
      <c r="D309" s="27">
        <f t="shared" si="62"/>
        <v>0</v>
      </c>
      <c r="E309" s="23" t="str">
        <f t="shared" si="63"/>
        <v/>
      </c>
      <c r="F309" s="98" t="b">
        <f>IF(B309="",IF(Aloitus_Start!$D$1="Suomi","Tieto puuttuu: "&amp;B$3,IF(Aloitus_Start!$D$1="Svenska","Information saknas: "&amp;B$3)),"")</f>
        <v>0</v>
      </c>
      <c r="G309" s="98" t="b">
        <f>IF(C309="",IF(Aloitus_Start!$D$1="Suomi","Tieto puuttuu: "&amp;C$3,IF(Aloitus_Start!$D$1="Svenska","Information saknas: "&amp;C$3)),"")</f>
        <v>0</v>
      </c>
      <c r="H309" s="16">
        <f t="shared" ref="H309:H310" si="64">A337</f>
        <v>0</v>
      </c>
      <c r="I309" s="38">
        <f t="shared" ref="I309:I310" si="65">B337</f>
        <v>0</v>
      </c>
      <c r="J309" s="38">
        <f t="shared" ref="J309:J310" si="66">C337</f>
        <v>0</v>
      </c>
      <c r="K309" s="93">
        <f t="shared" ref="K309:K310" si="67">J309-I309</f>
        <v>0</v>
      </c>
      <c r="L309" s="90" t="str">
        <f t="shared" si="61"/>
        <v/>
      </c>
    </row>
    <row r="310" spans="1:12" x14ac:dyDescent="0.15">
      <c r="A310" s="7"/>
      <c r="B310" s="63"/>
      <c r="C310" s="64"/>
      <c r="D310" s="27">
        <f t="shared" si="62"/>
        <v>0</v>
      </c>
      <c r="E310" s="23" t="str">
        <f t="shared" si="63"/>
        <v/>
      </c>
      <c r="F310" s="98" t="b">
        <f>IF(B310="",IF(Aloitus_Start!$D$1="Suomi","Tieto puuttuu: "&amp;B$3,IF(Aloitus_Start!$D$1="Svenska","Information saknas: "&amp;B$3)),"")</f>
        <v>0</v>
      </c>
      <c r="G310" s="98" t="b">
        <f>IF(C310="",IF(Aloitus_Start!$D$1="Suomi","Tieto puuttuu: "&amp;C$3,IF(Aloitus_Start!$D$1="Svenska","Information saknas: "&amp;C$3)),"")</f>
        <v>0</v>
      </c>
      <c r="H310" s="16">
        <f t="shared" si="64"/>
        <v>0</v>
      </c>
      <c r="I310" s="38">
        <f t="shared" si="65"/>
        <v>0</v>
      </c>
      <c r="J310" s="38">
        <f t="shared" si="66"/>
        <v>0</v>
      </c>
      <c r="K310" s="93">
        <f t="shared" si="67"/>
        <v>0</v>
      </c>
      <c r="L310" s="90" t="str">
        <f t="shared" si="61"/>
        <v/>
      </c>
    </row>
    <row r="311" spans="1:12" x14ac:dyDescent="0.15">
      <c r="A311" s="7"/>
      <c r="B311" s="63"/>
      <c r="C311" s="64"/>
      <c r="D311" s="27">
        <f t="shared" si="62"/>
        <v>0</v>
      </c>
      <c r="E311" s="23" t="str">
        <f t="shared" si="63"/>
        <v/>
      </c>
      <c r="F311" s="98" t="b">
        <f>IF(B311="",IF(Aloitus_Start!$D$1="Suomi","Tieto puuttuu: "&amp;B$3,IF(Aloitus_Start!$D$1="Svenska","Information saknas: "&amp;B$3)),"")</f>
        <v>0</v>
      </c>
      <c r="G311" s="98" t="b">
        <f>IF(C311="",IF(Aloitus_Start!$D$1="Suomi","Tieto puuttuu: "&amp;C$3,IF(Aloitus_Start!$D$1="Svenska","Information saknas: "&amp;C$3)),"")</f>
        <v>0</v>
      </c>
    </row>
    <row r="312" spans="1:12" x14ac:dyDescent="0.15">
      <c r="A312" s="7"/>
      <c r="B312" s="63"/>
      <c r="C312" s="64"/>
      <c r="D312" s="27">
        <f t="shared" si="62"/>
        <v>0</v>
      </c>
      <c r="E312" s="23" t="str">
        <f t="shared" si="63"/>
        <v/>
      </c>
      <c r="F312" s="98" t="b">
        <f>IF(B312="",IF(Aloitus_Start!$D$1="Suomi","Tieto puuttuu: "&amp;B$3,IF(Aloitus_Start!$D$1="Svenska","Information saknas: "&amp;B$3)),"")</f>
        <v>0</v>
      </c>
      <c r="G312" s="98" t="b">
        <f>IF(C312="",IF(Aloitus_Start!$D$1="Suomi","Tieto puuttuu: "&amp;C$3,IF(Aloitus_Start!$D$1="Svenska","Information saknas: "&amp;C$3)),"")</f>
        <v>0</v>
      </c>
    </row>
    <row r="313" spans="1:12" x14ac:dyDescent="0.15">
      <c r="A313" s="7"/>
      <c r="B313" s="63"/>
      <c r="C313" s="64"/>
      <c r="D313" s="27">
        <f t="shared" si="62"/>
        <v>0</v>
      </c>
      <c r="E313" s="23" t="str">
        <f t="shared" si="63"/>
        <v/>
      </c>
      <c r="F313" s="98" t="b">
        <f>IF(B313="",IF(Aloitus_Start!$D$1="Suomi","Tieto puuttuu: "&amp;B$3,IF(Aloitus_Start!$D$1="Svenska","Information saknas: "&amp;B$3)),"")</f>
        <v>0</v>
      </c>
      <c r="G313" s="98" t="b">
        <f>IF(C313="",IF(Aloitus_Start!$D$1="Suomi","Tieto puuttuu: "&amp;C$3,IF(Aloitus_Start!$D$1="Svenska","Information saknas: "&amp;C$3)),"")</f>
        <v>0</v>
      </c>
    </row>
    <row r="314" spans="1:12" x14ac:dyDescent="0.15">
      <c r="A314" s="7"/>
      <c r="B314" s="63"/>
      <c r="C314" s="64"/>
      <c r="D314" s="27">
        <f t="shared" si="62"/>
        <v>0</v>
      </c>
      <c r="E314" s="23" t="str">
        <f t="shared" si="63"/>
        <v/>
      </c>
      <c r="F314" s="98" t="b">
        <f>IF(B314="",IF(Aloitus_Start!$D$1="Suomi","Tieto puuttuu: "&amp;B$3,IF(Aloitus_Start!$D$1="Svenska","Information saknas: "&amp;B$3)),"")</f>
        <v>0</v>
      </c>
      <c r="G314" s="98" t="b">
        <f>IF(C314="",IF(Aloitus_Start!$D$1="Suomi","Tieto puuttuu: "&amp;C$3,IF(Aloitus_Start!$D$1="Svenska","Information saknas: "&amp;C$3)),"")</f>
        <v>0</v>
      </c>
    </row>
    <row r="315" spans="1:12" x14ac:dyDescent="0.15">
      <c r="A315" s="7"/>
      <c r="B315" s="63"/>
      <c r="C315" s="64"/>
      <c r="D315" s="27">
        <f t="shared" si="62"/>
        <v>0</v>
      </c>
      <c r="E315" s="23" t="str">
        <f t="shared" si="63"/>
        <v/>
      </c>
      <c r="F315" s="98" t="b">
        <f>IF(B315="",IF(Aloitus_Start!$D$1="Suomi","Tieto puuttuu: "&amp;B$3,IF(Aloitus_Start!$D$1="Svenska","Information saknas: "&amp;B$3)),"")</f>
        <v>0</v>
      </c>
      <c r="G315" s="98" t="b">
        <f>IF(C315="",IF(Aloitus_Start!$D$1="Suomi","Tieto puuttuu: "&amp;C$3,IF(Aloitus_Start!$D$1="Svenska","Information saknas: "&amp;C$3)),"")</f>
        <v>0</v>
      </c>
    </row>
    <row r="316" spans="1:12" x14ac:dyDescent="0.15">
      <c r="A316" s="7"/>
      <c r="B316" s="63"/>
      <c r="C316" s="64"/>
      <c r="D316" s="27">
        <f t="shared" si="62"/>
        <v>0</v>
      </c>
      <c r="E316" s="23" t="str">
        <f t="shared" si="63"/>
        <v/>
      </c>
      <c r="F316" s="98" t="b">
        <f>IF(B316="",IF(Aloitus_Start!$D$1="Suomi","Tieto puuttuu: "&amp;B$3,IF(Aloitus_Start!$D$1="Svenska","Information saknas: "&amp;B$3)),"")</f>
        <v>0</v>
      </c>
      <c r="G316" s="98" t="b">
        <f>IF(C316="",IF(Aloitus_Start!$D$1="Suomi","Tieto puuttuu: "&amp;C$3,IF(Aloitus_Start!$D$1="Svenska","Information saknas: "&amp;C$3)),"")</f>
        <v>0</v>
      </c>
    </row>
    <row r="317" spans="1:12" x14ac:dyDescent="0.15">
      <c r="A317" s="4"/>
      <c r="B317" s="61"/>
      <c r="C317" s="62"/>
      <c r="D317" s="26">
        <f t="shared" si="62"/>
        <v>0</v>
      </c>
      <c r="E317" s="23" t="str">
        <f t="shared" si="63"/>
        <v/>
      </c>
      <c r="F317" s="125" t="b">
        <f>IF(B317="",IF(Aloitus_Start!$D$1="Suomi","Tieto puuttuu: "&amp;B$3,IF(Aloitus_Start!$D$1="Svenska","Information saknas: "&amp;B$3)),"")</f>
        <v>0</v>
      </c>
      <c r="G317" s="125" t="b">
        <f>IF(C317="",IF(Aloitus_Start!$D$1="Suomi","Tieto puuttuu: "&amp;C$3,IF(Aloitus_Start!$D$1="Svenska","Information saknas: "&amp;C$3)),"")</f>
        <v>0</v>
      </c>
    </row>
    <row r="318" spans="1:12" x14ac:dyDescent="0.15">
      <c r="A318" s="7"/>
      <c r="B318" s="63"/>
      <c r="C318" s="64"/>
      <c r="D318" s="27">
        <f t="shared" si="62"/>
        <v>0</v>
      </c>
      <c r="E318" s="23" t="str">
        <f t="shared" si="63"/>
        <v/>
      </c>
      <c r="F318" s="98" t="b">
        <f>IF(B318="",IF(Aloitus_Start!$D$1="Suomi","Tieto puuttuu: "&amp;B$3,IF(Aloitus_Start!$D$1="Svenska","Information saknas: "&amp;B$3)),"")</f>
        <v>0</v>
      </c>
      <c r="G318" s="98" t="b">
        <f>IF(C318="",IF(Aloitus_Start!$D$1="Suomi","Tieto puuttuu: "&amp;C$3,IF(Aloitus_Start!$D$1="Svenska","Information saknas: "&amp;C$3)),"")</f>
        <v>0</v>
      </c>
    </row>
    <row r="319" spans="1:12" x14ac:dyDescent="0.15">
      <c r="A319" s="7"/>
      <c r="B319" s="63"/>
      <c r="C319" s="64"/>
      <c r="D319" s="27">
        <f t="shared" si="62"/>
        <v>0</v>
      </c>
      <c r="E319" s="23" t="str">
        <f t="shared" si="63"/>
        <v/>
      </c>
      <c r="F319" s="98" t="b">
        <f>IF(B319="",IF(Aloitus_Start!$D$1="Suomi","Tieto puuttuu: "&amp;B$3,IF(Aloitus_Start!$D$1="Svenska","Information saknas: "&amp;B$3)),"")</f>
        <v>0</v>
      </c>
      <c r="G319" s="98" t="b">
        <f>IF(C319="",IF(Aloitus_Start!$D$1="Suomi","Tieto puuttuu: "&amp;C$3,IF(Aloitus_Start!$D$1="Svenska","Information saknas: "&amp;C$3)),"")</f>
        <v>0</v>
      </c>
    </row>
    <row r="320" spans="1:12" x14ac:dyDescent="0.15">
      <c r="A320" s="7"/>
      <c r="B320" s="63"/>
      <c r="C320" s="64"/>
      <c r="D320" s="27">
        <f t="shared" si="62"/>
        <v>0</v>
      </c>
      <c r="E320" s="23" t="str">
        <f t="shared" si="63"/>
        <v/>
      </c>
      <c r="F320" s="98" t="b">
        <f>IF(B320="",IF(Aloitus_Start!$D$1="Suomi","Tieto puuttuu: "&amp;B$3,IF(Aloitus_Start!$D$1="Svenska","Information saknas: "&amp;B$3)),"")</f>
        <v>0</v>
      </c>
      <c r="G320" s="98" t="b">
        <f>IF(C320="",IF(Aloitus_Start!$D$1="Suomi","Tieto puuttuu: "&amp;C$3,IF(Aloitus_Start!$D$1="Svenska","Information saknas: "&amp;C$3)),"")</f>
        <v>0</v>
      </c>
    </row>
    <row r="321" spans="1:12" x14ac:dyDescent="0.15">
      <c r="A321" s="7"/>
      <c r="B321" s="63"/>
      <c r="C321" s="64"/>
      <c r="D321" s="27">
        <f t="shared" si="62"/>
        <v>0</v>
      </c>
      <c r="E321" s="23" t="str">
        <f t="shared" si="63"/>
        <v/>
      </c>
      <c r="F321" s="98" t="b">
        <f>IF(B321="",IF(Aloitus_Start!$D$1="Suomi","Tieto puuttuu: "&amp;B$3,IF(Aloitus_Start!$D$1="Svenska","Information saknas: "&amp;B$3)),"")</f>
        <v>0</v>
      </c>
      <c r="G321" s="98" t="b">
        <f>IF(C321="",IF(Aloitus_Start!$D$1="Suomi","Tieto puuttuu: "&amp;C$3,IF(Aloitus_Start!$D$1="Svenska","Information saknas: "&amp;C$3)),"")</f>
        <v>0</v>
      </c>
      <c r="H321" s="38"/>
      <c r="I321" s="14"/>
      <c r="J321" s="14"/>
      <c r="K321" s="89"/>
      <c r="L321" s="90"/>
    </row>
    <row r="322" spans="1:12" x14ac:dyDescent="0.15">
      <c r="A322" s="7"/>
      <c r="B322" s="63"/>
      <c r="C322" s="64"/>
      <c r="D322" s="27">
        <f t="shared" si="62"/>
        <v>0</v>
      </c>
      <c r="E322" s="23" t="str">
        <f t="shared" si="63"/>
        <v/>
      </c>
      <c r="F322" s="98" t="b">
        <f>IF(B322="",IF(Aloitus_Start!$D$1="Suomi","Tieto puuttuu: "&amp;B$3,IF(Aloitus_Start!$D$1="Svenska","Information saknas: "&amp;B$3)),"")</f>
        <v>0</v>
      </c>
      <c r="G322" s="98" t="b">
        <f>IF(C322="",IF(Aloitus_Start!$D$1="Suomi","Tieto puuttuu: "&amp;C$3,IF(Aloitus_Start!$D$1="Svenska","Information saknas: "&amp;C$3)),"")</f>
        <v>0</v>
      </c>
    </row>
    <row r="323" spans="1:12" x14ac:dyDescent="0.15">
      <c r="A323" s="7"/>
      <c r="B323" s="63"/>
      <c r="C323" s="64"/>
      <c r="D323" s="27">
        <f t="shared" si="62"/>
        <v>0</v>
      </c>
      <c r="E323" s="23" t="str">
        <f t="shared" si="63"/>
        <v/>
      </c>
      <c r="F323" s="98" t="b">
        <f>IF(B323="",IF(Aloitus_Start!$D$1="Suomi","Tieto puuttuu: "&amp;B$3,IF(Aloitus_Start!$D$1="Svenska","Information saknas: "&amp;B$3)),"")</f>
        <v>0</v>
      </c>
      <c r="G323" s="98" t="b">
        <f>IF(C323="",IF(Aloitus_Start!$D$1="Suomi","Tieto puuttuu: "&amp;C$3,IF(Aloitus_Start!$D$1="Svenska","Information saknas: "&amp;C$3)),"")</f>
        <v>0</v>
      </c>
    </row>
    <row r="324" spans="1:12" x14ac:dyDescent="0.15">
      <c r="A324" s="7"/>
      <c r="B324" s="63"/>
      <c r="C324" s="64"/>
      <c r="D324" s="27">
        <f t="shared" si="62"/>
        <v>0</v>
      </c>
      <c r="E324" s="23" t="str">
        <f t="shared" si="63"/>
        <v/>
      </c>
      <c r="F324" s="98" t="b">
        <f>IF(B324="",IF(Aloitus_Start!$D$1="Suomi","Tieto puuttuu: "&amp;B$3,IF(Aloitus_Start!$D$1="Svenska","Information saknas: "&amp;B$3)),"")</f>
        <v>0</v>
      </c>
      <c r="G324" s="98" t="b">
        <f>IF(C324="",IF(Aloitus_Start!$D$1="Suomi","Tieto puuttuu: "&amp;C$3,IF(Aloitus_Start!$D$1="Svenska","Information saknas: "&amp;C$3)),"")</f>
        <v>0</v>
      </c>
    </row>
    <row r="325" spans="1:12" x14ac:dyDescent="0.15">
      <c r="A325" s="7"/>
      <c r="B325" s="63"/>
      <c r="C325" s="64"/>
      <c r="D325" s="27">
        <f t="shared" si="62"/>
        <v>0</v>
      </c>
      <c r="E325" s="23" t="str">
        <f t="shared" si="63"/>
        <v/>
      </c>
      <c r="F325" s="98" t="b">
        <f>IF(B325="",IF(Aloitus_Start!$D$1="Suomi","Tieto puuttuu: "&amp;B$3,IF(Aloitus_Start!$D$1="Svenska","Information saknas: "&amp;B$3)),"")</f>
        <v>0</v>
      </c>
      <c r="G325" s="98" t="b">
        <f>IF(C325="",IF(Aloitus_Start!$D$1="Suomi","Tieto puuttuu: "&amp;C$3,IF(Aloitus_Start!$D$1="Svenska","Information saknas: "&amp;C$3)),"")</f>
        <v>0</v>
      </c>
    </row>
    <row r="326" spans="1:12" x14ac:dyDescent="0.15">
      <c r="A326" s="7"/>
      <c r="B326" s="63"/>
      <c r="C326" s="64"/>
      <c r="D326" s="27">
        <f t="shared" si="62"/>
        <v>0</v>
      </c>
      <c r="E326" s="23" t="str">
        <f t="shared" si="63"/>
        <v/>
      </c>
      <c r="F326" s="98" t="b">
        <f>IF(B326="",IF(Aloitus_Start!$D$1="Suomi","Tieto puuttuu: "&amp;B$3,IF(Aloitus_Start!$D$1="Svenska","Information saknas: "&amp;B$3)),"")</f>
        <v>0</v>
      </c>
      <c r="G326" s="98" t="b">
        <f>IF(C326="",IF(Aloitus_Start!$D$1="Suomi","Tieto puuttuu: "&amp;C$3,IF(Aloitus_Start!$D$1="Svenska","Information saknas: "&amp;C$3)),"")</f>
        <v>0</v>
      </c>
    </row>
    <row r="327" spans="1:12" x14ac:dyDescent="0.15">
      <c r="A327" s="7"/>
      <c r="B327" s="63"/>
      <c r="C327" s="64"/>
      <c r="D327" s="27">
        <f t="shared" si="62"/>
        <v>0</v>
      </c>
      <c r="E327" s="23" t="str">
        <f t="shared" si="63"/>
        <v/>
      </c>
      <c r="F327" s="98" t="b">
        <f>IF(B327="",IF(Aloitus_Start!$D$1="Suomi","Tieto puuttuu: "&amp;B$3,IF(Aloitus_Start!$D$1="Svenska","Information saknas: "&amp;B$3)),"")</f>
        <v>0</v>
      </c>
      <c r="G327" s="98" t="b">
        <f>IF(C327="",IF(Aloitus_Start!$D$1="Suomi","Tieto puuttuu: "&amp;C$3,IF(Aloitus_Start!$D$1="Svenska","Information saknas: "&amp;C$3)),"")</f>
        <v>0</v>
      </c>
    </row>
    <row r="328" spans="1:12" x14ac:dyDescent="0.15">
      <c r="A328" s="7"/>
      <c r="B328" s="63"/>
      <c r="C328" s="64"/>
      <c r="D328" s="27">
        <f t="shared" si="62"/>
        <v>0</v>
      </c>
      <c r="E328" s="23" t="str">
        <f t="shared" si="63"/>
        <v/>
      </c>
      <c r="F328" s="98" t="b">
        <f>IF(B328="",IF(Aloitus_Start!$D$1="Suomi","Tieto puuttuu: "&amp;B$3,IF(Aloitus_Start!$D$1="Svenska","Information saknas: "&amp;B$3)),"")</f>
        <v>0</v>
      </c>
      <c r="G328" s="98" t="b">
        <f>IF(C328="",IF(Aloitus_Start!$D$1="Suomi","Tieto puuttuu: "&amp;C$3,IF(Aloitus_Start!$D$1="Svenska","Information saknas: "&amp;C$3)),"")</f>
        <v>0</v>
      </c>
    </row>
    <row r="329" spans="1:12" x14ac:dyDescent="0.15">
      <c r="A329" s="7"/>
      <c r="B329" s="63"/>
      <c r="C329" s="64"/>
      <c r="D329" s="27">
        <f t="shared" si="62"/>
        <v>0</v>
      </c>
      <c r="E329" s="23" t="str">
        <f t="shared" si="63"/>
        <v/>
      </c>
      <c r="F329" s="98" t="b">
        <f>IF(B329="",IF(Aloitus_Start!$D$1="Suomi","Tieto puuttuu: "&amp;B$3,IF(Aloitus_Start!$D$1="Svenska","Information saknas: "&amp;B$3)),"")</f>
        <v>0</v>
      </c>
      <c r="G329" s="98" t="b">
        <f>IF(C329="",IF(Aloitus_Start!$D$1="Suomi","Tieto puuttuu: "&amp;C$3,IF(Aloitus_Start!$D$1="Svenska","Information saknas: "&amp;C$3)),"")</f>
        <v>0</v>
      </c>
    </row>
    <row r="330" spans="1:12" x14ac:dyDescent="0.15">
      <c r="A330" s="7"/>
      <c r="B330" s="63"/>
      <c r="C330" s="64"/>
      <c r="D330" s="27">
        <f t="shared" si="62"/>
        <v>0</v>
      </c>
      <c r="E330" s="23" t="str">
        <f t="shared" si="63"/>
        <v/>
      </c>
      <c r="F330" s="98" t="b">
        <f>IF(B330="",IF(Aloitus_Start!$D$1="Suomi","Tieto puuttuu: "&amp;B$3,IF(Aloitus_Start!$D$1="Svenska","Information saknas: "&amp;B$3)),"")</f>
        <v>0</v>
      </c>
      <c r="G330" s="98" t="b">
        <f>IF(C330="",IF(Aloitus_Start!$D$1="Suomi","Tieto puuttuu: "&amp;C$3,IF(Aloitus_Start!$D$1="Svenska","Information saknas: "&amp;C$3)),"")</f>
        <v>0</v>
      </c>
    </row>
    <row r="331" spans="1:12" x14ac:dyDescent="0.15">
      <c r="A331" s="7"/>
      <c r="B331" s="63"/>
      <c r="C331" s="64"/>
      <c r="D331" s="27">
        <f t="shared" si="62"/>
        <v>0</v>
      </c>
      <c r="E331" s="23" t="str">
        <f t="shared" si="63"/>
        <v/>
      </c>
      <c r="F331" s="98" t="b">
        <f>IF(B331="",IF(Aloitus_Start!$D$1="Suomi","Tieto puuttuu: "&amp;B$3,IF(Aloitus_Start!$D$1="Svenska","Information saknas: "&amp;B$3)),"")</f>
        <v>0</v>
      </c>
      <c r="G331" s="98" t="b">
        <f>IF(C331="",IF(Aloitus_Start!$D$1="Suomi","Tieto puuttuu: "&amp;C$3,IF(Aloitus_Start!$D$1="Svenska","Information saknas: "&amp;C$3)),"")</f>
        <v>0</v>
      </c>
    </row>
    <row r="332" spans="1:12" x14ac:dyDescent="0.15">
      <c r="A332" s="7"/>
      <c r="B332" s="63"/>
      <c r="C332" s="64"/>
      <c r="D332" s="27">
        <f t="shared" si="62"/>
        <v>0</v>
      </c>
      <c r="E332" s="23" t="str">
        <f t="shared" si="63"/>
        <v/>
      </c>
      <c r="F332" s="98" t="b">
        <f>IF(B332="",IF(Aloitus_Start!$D$1="Suomi","Tieto puuttuu: "&amp;B$3,IF(Aloitus_Start!$D$1="Svenska","Information saknas: "&amp;B$3)),"")</f>
        <v>0</v>
      </c>
      <c r="G332" s="98" t="b">
        <f>IF(C332="",IF(Aloitus_Start!$D$1="Suomi","Tieto puuttuu: "&amp;C$3,IF(Aloitus_Start!$D$1="Svenska","Information saknas: "&amp;C$3)),"")</f>
        <v>0</v>
      </c>
    </row>
    <row r="333" spans="1:12" x14ac:dyDescent="0.15">
      <c r="A333" s="7"/>
      <c r="B333" s="63"/>
      <c r="C333" s="64"/>
      <c r="D333" s="27">
        <f t="shared" si="62"/>
        <v>0</v>
      </c>
      <c r="E333" s="23" t="str">
        <f t="shared" si="63"/>
        <v/>
      </c>
      <c r="F333" s="98" t="b">
        <f>IF(B333="",IF(Aloitus_Start!$D$1="Suomi","Tieto puuttuu: "&amp;B$3,IF(Aloitus_Start!$D$1="Svenska","Information saknas: "&amp;B$3)),"")</f>
        <v>0</v>
      </c>
      <c r="G333" s="98" t="b">
        <f>IF(C333="",IF(Aloitus_Start!$D$1="Suomi","Tieto puuttuu: "&amp;C$3,IF(Aloitus_Start!$D$1="Svenska","Information saknas: "&amp;C$3)),"")</f>
        <v>0</v>
      </c>
      <c r="H333" s="38"/>
      <c r="I333" s="14"/>
      <c r="J333" s="14"/>
      <c r="K333" s="89"/>
      <c r="L333" s="90"/>
    </row>
    <row r="334" spans="1:12" x14ac:dyDescent="0.15">
      <c r="A334" s="7"/>
      <c r="B334" s="63"/>
      <c r="C334" s="64"/>
      <c r="D334" s="27">
        <f t="shared" si="62"/>
        <v>0</v>
      </c>
      <c r="E334" s="23" t="str">
        <f t="shared" si="63"/>
        <v/>
      </c>
      <c r="F334" s="98" t="b">
        <f>IF(B334="",IF(Aloitus_Start!$D$1="Suomi","Tieto puuttuu: "&amp;B$3,IF(Aloitus_Start!$D$1="Svenska","Information saknas: "&amp;B$3)),"")</f>
        <v>0</v>
      </c>
      <c r="G334" s="98" t="b">
        <f>IF(C334="",IF(Aloitus_Start!$D$1="Suomi","Tieto puuttuu: "&amp;C$3,IF(Aloitus_Start!$D$1="Svenska","Information saknas: "&amp;C$3)),"")</f>
        <v>0</v>
      </c>
    </row>
    <row r="335" spans="1:12" x14ac:dyDescent="0.15">
      <c r="A335" s="7"/>
      <c r="B335" s="63"/>
      <c r="C335" s="64"/>
      <c r="D335" s="27">
        <f t="shared" si="62"/>
        <v>0</v>
      </c>
      <c r="E335" s="23" t="str">
        <f t="shared" si="63"/>
        <v/>
      </c>
      <c r="F335" s="98" t="b">
        <f>IF(B335="",IF(Aloitus_Start!$D$1="Suomi","Tieto puuttuu: "&amp;B$3,IF(Aloitus_Start!$D$1="Svenska","Information saknas: "&amp;B$3)),"")</f>
        <v>0</v>
      </c>
      <c r="G335" s="98" t="b">
        <f>IF(C335="",IF(Aloitus_Start!$D$1="Suomi","Tieto puuttuu: "&amp;C$3,IF(Aloitus_Start!$D$1="Svenska","Information saknas: "&amp;C$3)),"")</f>
        <v>0</v>
      </c>
    </row>
    <row r="336" spans="1:12" x14ac:dyDescent="0.15">
      <c r="A336" s="7"/>
      <c r="B336" s="63"/>
      <c r="C336" s="64"/>
      <c r="D336" s="27">
        <f t="shared" si="62"/>
        <v>0</v>
      </c>
      <c r="E336" s="23" t="str">
        <f t="shared" si="63"/>
        <v/>
      </c>
      <c r="F336" s="98" t="b">
        <f>IF(B336="",IF(Aloitus_Start!$D$1="Suomi","Tieto puuttuu: "&amp;B$3,IF(Aloitus_Start!$D$1="Svenska","Information saknas: "&amp;B$3)),"")</f>
        <v>0</v>
      </c>
      <c r="G336" s="98" t="b">
        <f>IF(C336="",IF(Aloitus_Start!$D$1="Suomi","Tieto puuttuu: "&amp;C$3,IF(Aloitus_Start!$D$1="Svenska","Information saknas: "&amp;C$3)),"")</f>
        <v>0</v>
      </c>
    </row>
    <row r="337" spans="1:7" x14ac:dyDescent="0.15">
      <c r="A337" s="7"/>
      <c r="B337" s="63"/>
      <c r="C337" s="64"/>
      <c r="D337" s="27">
        <f t="shared" ref="D337:D338" si="68">C337-B337</f>
        <v>0</v>
      </c>
      <c r="E337" s="23" t="str">
        <f t="shared" si="63"/>
        <v/>
      </c>
      <c r="F337" s="98" t="b">
        <f>IF(B337="",IF(Aloitus_Start!$D$1="Suomi","Tieto puuttuu: "&amp;B$3,IF(Aloitus_Start!$D$1="Svenska","Information saknas: "&amp;B$3)),"")</f>
        <v>0</v>
      </c>
      <c r="G337" s="98" t="b">
        <f>IF(C337="",IF(Aloitus_Start!$D$1="Suomi","Tieto puuttuu: "&amp;C$3,IF(Aloitus_Start!$D$1="Svenska","Information saknas: "&amp;C$3)),"")</f>
        <v>0</v>
      </c>
    </row>
    <row r="338" spans="1:7" x14ac:dyDescent="0.15">
      <c r="A338" s="7"/>
      <c r="B338" s="63"/>
      <c r="C338" s="64"/>
      <c r="D338" s="27">
        <f t="shared" si="68"/>
        <v>0</v>
      </c>
      <c r="E338" s="23" t="str">
        <f t="shared" si="63"/>
        <v/>
      </c>
      <c r="F338" s="98" t="b">
        <f>IF(B338="",IF(Aloitus_Start!$D$1="Suomi","Tieto puuttuu: "&amp;B$3,IF(Aloitus_Start!$D$1="Svenska","Information saknas: "&amp;B$3)),"")</f>
        <v>0</v>
      </c>
      <c r="G338" s="98" t="b">
        <f>IF(C338="",IF(Aloitus_Start!$D$1="Suomi","Tieto puuttuu: "&amp;C$3,IF(Aloitus_Start!$D$1="Svenska","Information saknas: "&amp;C$3)),"")</f>
        <v>0</v>
      </c>
    </row>
    <row r="339" spans="1:7" x14ac:dyDescent="0.15">
      <c r="A339" s="3"/>
      <c r="B339" s="101"/>
      <c r="C339" s="102"/>
      <c r="D339" s="43"/>
      <c r="E339" s="44"/>
      <c r="F339" s="124"/>
      <c r="G339" s="124"/>
    </row>
    <row r="340" spans="1:7" x14ac:dyDescent="0.15">
      <c r="A340" s="4"/>
      <c r="B340" s="61"/>
      <c r="C340" s="62"/>
      <c r="D340" s="26"/>
      <c r="E340" s="36"/>
      <c r="F340" s="125"/>
      <c r="G340" s="125"/>
    </row>
    <row r="341" spans="1:7" x14ac:dyDescent="0.15">
      <c r="A341" s="5"/>
      <c r="B341" s="57"/>
      <c r="C341" s="58"/>
      <c r="D341" s="22">
        <f t="shared" ref="D341:D348" si="69">C341-B341</f>
        <v>0</v>
      </c>
      <c r="E341" s="23" t="str">
        <f t="shared" ref="E341:E348" si="70">IF(B341="","",IF(B341=0,"",(C341/B341)-1))</f>
        <v/>
      </c>
      <c r="F341" s="126" t="b">
        <f>IF(B341="",IF(Aloitus_Start!$D$1="Suomi","Tieto puuttuu: "&amp;B$3,IF(Aloitus_Start!$D$1="Svenska","Information saknas: "&amp;B$3)),"")</f>
        <v>0</v>
      </c>
      <c r="G341" s="126" t="b">
        <f>IF(C341="",IF(Aloitus_Start!$D$1="Suomi","Tieto puuttuu: "&amp;C$3,IF(Aloitus_Start!$D$1="Svenska","Information saknas: "&amp;C$3)),"")</f>
        <v>0</v>
      </c>
    </row>
    <row r="342" spans="1:7" x14ac:dyDescent="0.15">
      <c r="A342" s="7"/>
      <c r="B342" s="63"/>
      <c r="C342" s="64"/>
      <c r="D342" s="27">
        <f t="shared" si="69"/>
        <v>0</v>
      </c>
      <c r="E342" s="23" t="str">
        <f t="shared" si="70"/>
        <v/>
      </c>
      <c r="F342" s="98" t="b">
        <f>IF(B342="",IF(Aloitus_Start!$D$1="Suomi","Tieto puuttuu: "&amp;B$3,IF(Aloitus_Start!$D$1="Svenska","Information saknas: "&amp;B$3)),"")</f>
        <v>0</v>
      </c>
      <c r="G342" s="98" t="b">
        <f>IF(C342="",IF(Aloitus_Start!$D$1="Suomi","Tieto puuttuu: "&amp;C$3,IF(Aloitus_Start!$D$1="Svenska","Information saknas: "&amp;C$3)),"")</f>
        <v>0</v>
      </c>
    </row>
    <row r="343" spans="1:7" x14ac:dyDescent="0.15">
      <c r="A343" s="7"/>
      <c r="B343" s="63"/>
      <c r="C343" s="64"/>
      <c r="D343" s="27">
        <f t="shared" si="69"/>
        <v>0</v>
      </c>
      <c r="E343" s="23" t="str">
        <f t="shared" si="70"/>
        <v/>
      </c>
      <c r="F343" s="98" t="b">
        <f>IF(B343="",IF(Aloitus_Start!$D$1="Suomi","Tieto puuttuu: "&amp;B$3,IF(Aloitus_Start!$D$1="Svenska","Information saknas: "&amp;B$3)),"")</f>
        <v>0</v>
      </c>
      <c r="G343" s="98" t="b">
        <f>IF(C343="",IF(Aloitus_Start!$D$1="Suomi","Tieto puuttuu: "&amp;C$3,IF(Aloitus_Start!$D$1="Svenska","Information saknas: "&amp;C$3)),"")</f>
        <v>0</v>
      </c>
    </row>
    <row r="344" spans="1:7" x14ac:dyDescent="0.15">
      <c r="A344" s="5"/>
      <c r="B344" s="57"/>
      <c r="C344" s="58"/>
      <c r="D344" s="22">
        <f t="shared" si="69"/>
        <v>0</v>
      </c>
      <c r="E344" s="23" t="str">
        <f t="shared" si="70"/>
        <v/>
      </c>
      <c r="F344" s="126" t="b">
        <f>IF(B344="",IF(Aloitus_Start!$D$1="Suomi","Tieto puuttuu: "&amp;B$3,IF(Aloitus_Start!$D$1="Svenska","Information saknas: "&amp;B$3)),"")</f>
        <v>0</v>
      </c>
      <c r="G344" s="126" t="b">
        <f>IF(C344="",IF(Aloitus_Start!$D$1="Suomi","Tieto puuttuu: "&amp;C$3,IF(Aloitus_Start!$D$1="Svenska","Information saknas: "&amp;C$3)),"")</f>
        <v>0</v>
      </c>
    </row>
    <row r="345" spans="1:7" x14ac:dyDescent="0.15">
      <c r="A345" s="7"/>
      <c r="B345" s="63"/>
      <c r="C345" s="64"/>
      <c r="D345" s="27">
        <f t="shared" si="69"/>
        <v>0</v>
      </c>
      <c r="E345" s="23" t="str">
        <f t="shared" si="70"/>
        <v/>
      </c>
      <c r="F345" s="98" t="b">
        <f>IF(B345="",IF(Aloitus_Start!$D$1="Suomi","Tieto puuttuu: "&amp;B$3,IF(Aloitus_Start!$D$1="Svenska","Information saknas: "&amp;B$3)),"")</f>
        <v>0</v>
      </c>
      <c r="G345" s="98" t="b">
        <f>IF(C345="",IF(Aloitus_Start!$D$1="Suomi","Tieto puuttuu: "&amp;C$3,IF(Aloitus_Start!$D$1="Svenska","Information saknas: "&amp;C$3)),"")</f>
        <v>0</v>
      </c>
    </row>
    <row r="346" spans="1:7" x14ac:dyDescent="0.15">
      <c r="A346" s="7"/>
      <c r="B346" s="63"/>
      <c r="C346" s="64"/>
      <c r="D346" s="27">
        <f t="shared" si="69"/>
        <v>0</v>
      </c>
      <c r="E346" s="23" t="str">
        <f t="shared" si="70"/>
        <v/>
      </c>
      <c r="F346" s="98" t="b">
        <f>IF(B346="",IF(Aloitus_Start!$D$1="Suomi","Tieto puuttuu: "&amp;B$3,IF(Aloitus_Start!$D$1="Svenska","Information saknas: "&amp;B$3)),"")</f>
        <v>0</v>
      </c>
      <c r="G346" s="98" t="b">
        <f>IF(C346="",IF(Aloitus_Start!$D$1="Suomi","Tieto puuttuu: "&amp;C$3,IF(Aloitus_Start!$D$1="Svenska","Information saknas: "&amp;C$3)),"")</f>
        <v>0</v>
      </c>
    </row>
    <row r="347" spans="1:7" x14ac:dyDescent="0.15">
      <c r="A347" s="7"/>
      <c r="B347" s="63"/>
      <c r="C347" s="64"/>
      <c r="D347" s="27">
        <f t="shared" si="69"/>
        <v>0</v>
      </c>
      <c r="E347" s="23" t="str">
        <f t="shared" si="70"/>
        <v/>
      </c>
      <c r="F347" s="98" t="b">
        <f>IF(B347="",IF(Aloitus_Start!$D$1="Suomi","Tieto puuttuu: "&amp;B$3,IF(Aloitus_Start!$D$1="Svenska","Information saknas: "&amp;B$3)),"")</f>
        <v>0</v>
      </c>
      <c r="G347" s="98" t="b">
        <f>IF(C347="",IF(Aloitus_Start!$D$1="Suomi","Tieto puuttuu: "&amp;C$3,IF(Aloitus_Start!$D$1="Svenska","Information saknas: "&amp;C$3)),"")</f>
        <v>0</v>
      </c>
    </row>
    <row r="348" spans="1:7" x14ac:dyDescent="0.15">
      <c r="A348" s="4"/>
      <c r="B348" s="61"/>
      <c r="C348" s="62"/>
      <c r="D348" s="26">
        <f t="shared" si="69"/>
        <v>0</v>
      </c>
      <c r="E348" s="23" t="str">
        <f t="shared" si="70"/>
        <v/>
      </c>
      <c r="F348" s="125" t="b">
        <f>IF(B348="",IF(Aloitus_Start!$D$1="Suomi","Tieto puuttuu: "&amp;B$3,IF(Aloitus_Start!$D$1="Svenska","Information saknas: "&amp;B$3)),"")</f>
        <v>0</v>
      </c>
      <c r="G348" s="125" t="b">
        <f>IF(C348="",IF(Aloitus_Start!$D$1="Suomi","Tieto puuttuu: "&amp;C$3,IF(Aloitus_Start!$D$1="Svenska","Information saknas: "&amp;C$3)),"")</f>
        <v>0</v>
      </c>
    </row>
    <row r="349" spans="1:7" x14ac:dyDescent="0.15">
      <c r="A349" s="3"/>
      <c r="B349" s="101"/>
      <c r="C349" s="102"/>
      <c r="D349" s="43"/>
      <c r="E349" s="44"/>
      <c r="F349" s="124"/>
      <c r="G349" s="124"/>
    </row>
    <row r="350" spans="1:7" x14ac:dyDescent="0.15">
      <c r="A350" s="4"/>
      <c r="B350" s="61"/>
      <c r="C350" s="62"/>
      <c r="D350" s="26">
        <f>C350-B350</f>
        <v>0</v>
      </c>
      <c r="E350" s="23" t="str">
        <f>IF(B350="","",IF(B350=0,"",(C350/B350)-1))</f>
        <v/>
      </c>
      <c r="F350" s="125" t="b">
        <f>IF(B350="",IF(Aloitus_Start!$D$1="Suomi","Tieto puuttuu: "&amp;B$3,IF(Aloitus_Start!$D$1="Svenska","Information saknas: "&amp;B$3)),"")</f>
        <v>0</v>
      </c>
      <c r="G350" s="125" t="b">
        <f>IF(C350="",IF(Aloitus_Start!$D$1="Suomi","Tieto puuttuu: "&amp;C$3,IF(Aloitus_Start!$D$1="Svenska","Information saknas: "&amp;C$3)),"")</f>
        <v>0</v>
      </c>
    </row>
    <row r="351" spans="1:7" x14ac:dyDescent="0.15">
      <c r="A351" s="7"/>
      <c r="B351" s="63"/>
      <c r="C351" s="64"/>
      <c r="D351" s="27">
        <f>C351-B351</f>
        <v>0</v>
      </c>
      <c r="E351" s="23" t="str">
        <f>IF(B351="","",IF(B351=0,"",(C351/B351)-1))</f>
        <v/>
      </c>
      <c r="F351" s="98" t="b">
        <f>IF(B351="",IF(Aloitus_Start!$D$1="Suomi","Tieto puuttuu: "&amp;B$3,IF(Aloitus_Start!$D$1="Svenska","Information saknas: "&amp;B$3)),"")</f>
        <v>0</v>
      </c>
      <c r="G351" s="98" t="b">
        <f>IF(C351="",IF(Aloitus_Start!$D$1="Suomi","Tieto puuttuu: "&amp;C$3,IF(Aloitus_Start!$D$1="Svenska","Information saknas: "&amp;C$3)),"")</f>
        <v>0</v>
      </c>
    </row>
    <row r="352" spans="1:7" x14ac:dyDescent="0.15">
      <c r="A352" s="7"/>
      <c r="B352" s="63"/>
      <c r="C352" s="64"/>
      <c r="D352" s="27">
        <f>C352-B352</f>
        <v>0</v>
      </c>
      <c r="E352" s="23" t="str">
        <f>IF(B352="","",IF(B352=0,"",(C352/B352)-1))</f>
        <v/>
      </c>
      <c r="F352" s="98" t="b">
        <f>IF(B352="",IF(Aloitus_Start!$D$1="Suomi","Tieto puuttuu: "&amp;B$3,IF(Aloitus_Start!$D$1="Svenska","Information saknas: "&amp;B$3)),"")</f>
        <v>0</v>
      </c>
      <c r="G352" s="98" t="b">
        <f>IF(C352="",IF(Aloitus_Start!$D$1="Suomi","Tieto puuttuu: "&amp;C$3,IF(Aloitus_Start!$D$1="Svenska","Information saknas: "&amp;C$3)),"")</f>
        <v>0</v>
      </c>
    </row>
    <row r="353" spans="1:12" x14ac:dyDescent="0.15">
      <c r="A353" s="3"/>
      <c r="B353" s="101"/>
      <c r="C353" s="102"/>
      <c r="D353" s="43"/>
      <c r="E353" s="47"/>
      <c r="F353" s="124"/>
      <c r="G353" s="124"/>
    </row>
    <row r="354" spans="1:12" x14ac:dyDescent="0.15">
      <c r="A354" s="4"/>
      <c r="B354" s="61"/>
      <c r="C354" s="62"/>
      <c r="D354" s="26">
        <f>C354-B354</f>
        <v>0</v>
      </c>
      <c r="E354" s="23" t="str">
        <f>IF(B354="","",IF(B354=0,"",(C354/B354)-1))</f>
        <v/>
      </c>
      <c r="F354" s="125" t="b">
        <f>IF(B354="",IF(Aloitus_Start!$D$1="Suomi","Tieto puuttuu: "&amp;B$3,IF(Aloitus_Start!$D$1="Svenska","Information saknas: "&amp;B$3)),"")</f>
        <v>0</v>
      </c>
      <c r="G354" s="125" t="b">
        <f>IF(C354="",IF(Aloitus_Start!$D$1="Suomi","Tieto puuttuu: "&amp;C$3,IF(Aloitus_Start!$D$1="Svenska","Information saknas: "&amp;C$3)),"")</f>
        <v>0</v>
      </c>
    </row>
    <row r="355" spans="1:12" x14ac:dyDescent="0.15">
      <c r="A355" s="7"/>
      <c r="B355" s="63"/>
      <c r="C355" s="64"/>
      <c r="D355" s="27">
        <f>C355-B355</f>
        <v>0</v>
      </c>
      <c r="E355" s="23" t="str">
        <f>IF(B355="","",IF(B355=0,"",(C355/B355)-1))</f>
        <v/>
      </c>
      <c r="F355" s="98" t="b">
        <f>IF(B355="",IF(Aloitus_Start!$D$1="Suomi","Tieto puuttuu: "&amp;B$3,IF(Aloitus_Start!$D$1="Svenska","Information saknas: "&amp;B$3)),"")</f>
        <v>0</v>
      </c>
      <c r="G355" s="98" t="b">
        <f>IF(C355="",IF(Aloitus_Start!$D$1="Suomi","Tieto puuttuu: "&amp;C$3,IF(Aloitus_Start!$D$1="Svenska","Information saknas: "&amp;C$3)),"")</f>
        <v>0</v>
      </c>
    </row>
    <row r="356" spans="1:12" x14ac:dyDescent="0.15">
      <c r="A356" s="5"/>
      <c r="B356" s="57"/>
      <c r="C356" s="58"/>
      <c r="D356" s="22"/>
      <c r="E356" s="23"/>
      <c r="F356" s="126"/>
      <c r="G356" s="126"/>
      <c r="H356" s="38"/>
      <c r="I356" s="14"/>
      <c r="J356" s="14"/>
      <c r="K356" s="89"/>
      <c r="L356" s="90"/>
    </row>
    <row r="357" spans="1:12" x14ac:dyDescent="0.15">
      <c r="A357" s="7"/>
      <c r="B357" s="63"/>
      <c r="C357" s="64"/>
      <c r="D357" s="27">
        <f>C357-B357</f>
        <v>0</v>
      </c>
      <c r="E357" s="23" t="str">
        <f>IF(B357="","",IF(B357=0,"",(C357/B357)-1))</f>
        <v/>
      </c>
      <c r="F357" s="98" t="b">
        <f>IF(B357="",IF(Aloitus_Start!$D$1="Suomi","Tieto puuttuu: "&amp;B$3,IF(Aloitus_Start!$D$1="Svenska","Information saknas: "&amp;B$3)),"")</f>
        <v>0</v>
      </c>
      <c r="G357" s="98" t="b">
        <f>IF(C357="",IF(Aloitus_Start!$D$1="Suomi","Tieto puuttuu: "&amp;C$3,IF(Aloitus_Start!$D$1="Svenska","Information saknas: "&amp;C$3)),"")</f>
        <v>0</v>
      </c>
    </row>
    <row r="358" spans="1:12" x14ac:dyDescent="0.15">
      <c r="A358" s="7"/>
      <c r="B358" s="63"/>
      <c r="C358" s="64"/>
      <c r="D358" s="27">
        <f>C358-B358</f>
        <v>0</v>
      </c>
      <c r="E358" s="23" t="str">
        <f>IF(B358="","",IF(B358=0,"",(C358/B358)-1))</f>
        <v/>
      </c>
      <c r="F358" s="98" t="b">
        <f>IF(B358="",IF(Aloitus_Start!$D$1="Suomi","Tieto puuttuu: "&amp;B$3,IF(Aloitus_Start!$D$1="Svenska","Information saknas: "&amp;B$3)),"")</f>
        <v>0</v>
      </c>
      <c r="G358" s="98" t="b">
        <f>IF(C358="",IF(Aloitus_Start!$D$1="Suomi","Tieto puuttuu: "&amp;C$3,IF(Aloitus_Start!$D$1="Svenska","Information saknas: "&amp;C$3)),"")</f>
        <v>0</v>
      </c>
    </row>
    <row r="359" spans="1:12" x14ac:dyDescent="0.15">
      <c r="A359" s="4"/>
      <c r="B359" s="61"/>
      <c r="C359" s="62"/>
      <c r="D359" s="26">
        <f>C359-B359</f>
        <v>0</v>
      </c>
      <c r="E359" s="23" t="str">
        <f>IF(B359="","",IF(B359=0,"",(C359/B359)-1))</f>
        <v/>
      </c>
      <c r="F359" s="125" t="b">
        <f>IF(B359="",IF(Aloitus_Start!$D$1="Suomi","Tieto puuttuu: "&amp;B$3,IF(Aloitus_Start!$D$1="Svenska","Information saknas: "&amp;B$3)),"")</f>
        <v>0</v>
      </c>
      <c r="G359" s="125" t="b">
        <f>IF(C359="",IF(Aloitus_Start!$D$1="Suomi","Tieto puuttuu: "&amp;C$3,IF(Aloitus_Start!$D$1="Svenska","Information saknas: "&amp;C$3)),"")</f>
        <v>0</v>
      </c>
    </row>
    <row r="360" spans="1:12" x14ac:dyDescent="0.15">
      <c r="A360" s="7"/>
      <c r="B360" s="63"/>
      <c r="C360" s="64"/>
      <c r="D360" s="27">
        <f>C360-B360</f>
        <v>0</v>
      </c>
      <c r="E360" s="23" t="str">
        <f>IF(B360="","",IF(B360=0,"",(C360/B360)-1))</f>
        <v/>
      </c>
      <c r="F360" s="98" t="b">
        <f>IF(B360="",IF(Aloitus_Start!$D$1="Suomi","Tieto puuttuu: "&amp;B$3,IF(Aloitus_Start!$D$1="Svenska","Information saknas: "&amp;B$3)),"")</f>
        <v>0</v>
      </c>
      <c r="G360" s="98" t="b">
        <f>IF(C360="",IF(Aloitus_Start!$D$1="Suomi","Tieto puuttuu: "&amp;C$3,IF(Aloitus_Start!$D$1="Svenska","Information saknas: "&amp;C$3)),"")</f>
        <v>0</v>
      </c>
    </row>
    <row r="361" spans="1:12" x14ac:dyDescent="0.15">
      <c r="A361" s="5"/>
      <c r="B361" s="57"/>
      <c r="C361" s="58"/>
      <c r="D361" s="22"/>
      <c r="E361" s="23"/>
      <c r="F361" s="126"/>
      <c r="G361" s="126"/>
    </row>
    <row r="362" spans="1:12" x14ac:dyDescent="0.15">
      <c r="A362" s="7"/>
      <c r="B362" s="63"/>
      <c r="C362" s="64"/>
      <c r="D362" s="27">
        <f>C362-B362</f>
        <v>0</v>
      </c>
      <c r="E362" s="23" t="str">
        <f>IF(B362="","",IF(B362=0,"",(C362/B362)-1))</f>
        <v/>
      </c>
      <c r="F362" s="98" t="b">
        <f>IF(B362="",IF(Aloitus_Start!$D$1="Suomi","Tieto puuttuu: "&amp;B$3,IF(Aloitus_Start!$D$1="Svenska","Information saknas: "&amp;B$3)),"")</f>
        <v>0</v>
      </c>
      <c r="G362" s="98" t="b">
        <f>IF(C362="",IF(Aloitus_Start!$D$1="Suomi","Tieto puuttuu: "&amp;C$3,IF(Aloitus_Start!$D$1="Svenska","Information saknas: "&amp;C$3)),"")</f>
        <v>0</v>
      </c>
      <c r="H362" s="38"/>
      <c r="I362" s="14"/>
      <c r="J362" s="14"/>
      <c r="K362" s="89"/>
      <c r="L362" s="90"/>
    </row>
    <row r="363" spans="1:12" x14ac:dyDescent="0.15">
      <c r="A363" s="7"/>
      <c r="B363" s="63"/>
      <c r="C363" s="64"/>
      <c r="D363" s="27">
        <f>C363-B363</f>
        <v>0</v>
      </c>
      <c r="E363" s="23" t="str">
        <f>IF(B363="","",IF(B363=0,"",(C363/B363)-1))</f>
        <v/>
      </c>
      <c r="F363" s="98" t="b">
        <f>IF(B363="",IF(Aloitus_Start!$D$1="Suomi","Tieto puuttuu: "&amp;B$3,IF(Aloitus_Start!$D$1="Svenska","Information saknas: "&amp;B$3)),"")</f>
        <v>0</v>
      </c>
      <c r="G363" s="98" t="b">
        <f>IF(C363="",IF(Aloitus_Start!$D$1="Suomi","Tieto puuttuu: "&amp;C$3,IF(Aloitus_Start!$D$1="Svenska","Information saknas: "&amp;C$3)),"")</f>
        <v>0</v>
      </c>
    </row>
    <row r="364" spans="1:12" x14ac:dyDescent="0.15">
      <c r="A364" s="3"/>
      <c r="B364" s="101"/>
      <c r="C364" s="102"/>
      <c r="D364" s="43"/>
      <c r="E364" s="44"/>
      <c r="F364" s="124"/>
      <c r="G364" s="124"/>
    </row>
    <row r="365" spans="1:12" x14ac:dyDescent="0.15">
      <c r="A365" s="4"/>
      <c r="B365" s="61"/>
      <c r="C365" s="62"/>
      <c r="D365" s="26">
        <f>C365-B365</f>
        <v>0</v>
      </c>
      <c r="E365" s="23" t="str">
        <f>IF(B365="","",IF(B365=0,"",(C365/B365)-1))</f>
        <v/>
      </c>
      <c r="F365" s="125" t="b">
        <f>IF(B365="",IF(Aloitus_Start!$D$1="Suomi","Tieto puuttuu: "&amp;B$3,IF(Aloitus_Start!$D$1="Svenska","Information saknas: "&amp;B$3)),"")</f>
        <v>0</v>
      </c>
      <c r="G365" s="125" t="b">
        <f>IF(C365="",IF(Aloitus_Start!$D$1="Suomi","Tieto puuttuu: "&amp;C$3,IF(Aloitus_Start!$D$1="Svenska","Information saknas: "&amp;C$3)),"")</f>
        <v>0</v>
      </c>
    </row>
    <row r="366" spans="1:12" x14ac:dyDescent="0.15">
      <c r="A366" s="7"/>
      <c r="B366" s="63"/>
      <c r="C366" s="64"/>
      <c r="D366" s="27">
        <f>C366-B366</f>
        <v>0</v>
      </c>
      <c r="E366" s="23" t="str">
        <f>IF(B366="","",IF(B366=0,"",(C366/B366)-1))</f>
        <v/>
      </c>
      <c r="F366" s="98" t="b">
        <f>IF(B366="",IF(Aloitus_Start!$D$1="Suomi","Tieto puuttuu: "&amp;B$3,IF(Aloitus_Start!$D$1="Svenska","Information saknas: "&amp;B$3)),"")</f>
        <v>0</v>
      </c>
      <c r="G366" s="98" t="b">
        <f>IF(C366="",IF(Aloitus_Start!$D$1="Suomi","Tieto puuttuu: "&amp;C$3,IF(Aloitus_Start!$D$1="Svenska","Information saknas: "&amp;C$3)),"")</f>
        <v>0</v>
      </c>
    </row>
    <row r="367" spans="1:12" x14ac:dyDescent="0.15">
      <c r="A367" s="5"/>
      <c r="B367" s="57"/>
      <c r="C367" s="58"/>
      <c r="D367" s="22"/>
      <c r="E367" s="23"/>
      <c r="F367" s="126"/>
      <c r="G367" s="126"/>
      <c r="H367" s="38"/>
      <c r="I367" s="14"/>
      <c r="J367" s="14"/>
      <c r="K367" s="89"/>
      <c r="L367" s="90"/>
    </row>
    <row r="368" spans="1:12" x14ac:dyDescent="0.15">
      <c r="A368" s="7"/>
      <c r="B368" s="63"/>
      <c r="C368" s="64"/>
      <c r="D368" s="27">
        <f>C368-B368</f>
        <v>0</v>
      </c>
      <c r="E368" s="23" t="str">
        <f>IF(B368="","",IF(B368=0,"",(C368/B368)-1))</f>
        <v/>
      </c>
      <c r="F368" s="98" t="b">
        <f>IF(B368="",IF(Aloitus_Start!$D$1="Suomi","Tieto puuttuu: "&amp;B$3,IF(Aloitus_Start!$D$1="Svenska","Information saknas: "&amp;B$3)),"")</f>
        <v>0</v>
      </c>
      <c r="G368" s="98" t="b">
        <f>IF(C368="",IF(Aloitus_Start!$D$1="Suomi","Tieto puuttuu: "&amp;C$3,IF(Aloitus_Start!$D$1="Svenska","Information saknas: "&amp;C$3)),"")</f>
        <v>0</v>
      </c>
    </row>
    <row r="369" spans="1:7" x14ac:dyDescent="0.15">
      <c r="A369" s="7"/>
      <c r="B369" s="63"/>
      <c r="C369" s="64"/>
      <c r="D369" s="27">
        <f>C369-B369</f>
        <v>0</v>
      </c>
      <c r="E369" s="23" t="str">
        <f>IF(B369="","",IF(B369=0,"",(C369/B369)-1))</f>
        <v/>
      </c>
      <c r="F369" s="98" t="b">
        <f>IF(B369="",IF(Aloitus_Start!$D$1="Suomi","Tieto puuttuu: "&amp;B$3,IF(Aloitus_Start!$D$1="Svenska","Information saknas: "&amp;B$3)),"")</f>
        <v>0</v>
      </c>
      <c r="G369" s="98" t="b">
        <f>IF(C369="",IF(Aloitus_Start!$D$1="Suomi","Tieto puuttuu: "&amp;C$3,IF(Aloitus_Start!$D$1="Svenska","Information saknas: "&amp;C$3)),"")</f>
        <v>0</v>
      </c>
    </row>
    <row r="370" spans="1:7" x14ac:dyDescent="0.15">
      <c r="A370" s="4"/>
      <c r="B370" s="61"/>
      <c r="C370" s="62"/>
      <c r="D370" s="26">
        <f>C370-B370</f>
        <v>0</v>
      </c>
      <c r="E370" s="23" t="str">
        <f>IF(B370="","",IF(B370=0,"",(C370/B370)-1))</f>
        <v/>
      </c>
      <c r="F370" s="125" t="b">
        <f>IF(B370="",IF(Aloitus_Start!$D$1="Suomi","Tieto puuttuu: "&amp;B$3,IF(Aloitus_Start!$D$1="Svenska","Information saknas: "&amp;B$3)),"")</f>
        <v>0</v>
      </c>
      <c r="G370" s="125" t="b">
        <f>IF(C370="",IF(Aloitus_Start!$D$1="Suomi","Tieto puuttuu: "&amp;C$3,IF(Aloitus_Start!$D$1="Svenska","Information saknas: "&amp;C$3)),"")</f>
        <v>0</v>
      </c>
    </row>
    <row r="371" spans="1:7" x14ac:dyDescent="0.15">
      <c r="A371" s="7"/>
      <c r="B371" s="63"/>
      <c r="C371" s="64"/>
      <c r="D371" s="27">
        <f>C371-B371</f>
        <v>0</v>
      </c>
      <c r="E371" s="23" t="str">
        <f>IF(B371="","",IF(B371=0,"",(C371/B371)-1))</f>
        <v/>
      </c>
      <c r="F371" s="98" t="b">
        <f>IF(B371="",IF(Aloitus_Start!$D$1="Suomi","Tieto puuttuu: "&amp;B$3,IF(Aloitus_Start!$D$1="Svenska","Information saknas: "&amp;B$3)),"")</f>
        <v>0</v>
      </c>
      <c r="G371" s="98" t="b">
        <f>IF(C371="",IF(Aloitus_Start!$D$1="Suomi","Tieto puuttuu: "&amp;C$3,IF(Aloitus_Start!$D$1="Svenska","Information saknas: "&amp;C$3)),"")</f>
        <v>0</v>
      </c>
    </row>
    <row r="372" spans="1:7" x14ac:dyDescent="0.15">
      <c r="A372" s="5"/>
      <c r="B372" s="57"/>
      <c r="C372" s="58"/>
      <c r="D372" s="22"/>
      <c r="E372" s="23"/>
      <c r="F372" s="126"/>
      <c r="G372" s="126"/>
    </row>
    <row r="373" spans="1:7" x14ac:dyDescent="0.15">
      <c r="A373" s="7"/>
      <c r="B373" s="63"/>
      <c r="C373" s="64"/>
      <c r="D373" s="27">
        <f>C373-B373</f>
        <v>0</v>
      </c>
      <c r="E373" s="23" t="str">
        <f>IF(B373="","",IF(B373=0,"",(C373/B373)-1))</f>
        <v/>
      </c>
      <c r="F373" s="98" t="b">
        <f>IF(B373="",IF(Aloitus_Start!$D$1="Suomi","Tieto puuttuu: "&amp;B$3,IF(Aloitus_Start!$D$1="Svenska","Information saknas: "&amp;B$3)),"")</f>
        <v>0</v>
      </c>
      <c r="G373" s="98" t="b">
        <f>IF(C373="",IF(Aloitus_Start!$D$1="Suomi","Tieto puuttuu: "&amp;C$3,IF(Aloitus_Start!$D$1="Svenska","Information saknas: "&amp;C$3)),"")</f>
        <v>0</v>
      </c>
    </row>
    <row r="374" spans="1:7" x14ac:dyDescent="0.15">
      <c r="A374" s="7"/>
      <c r="B374" s="63"/>
      <c r="C374" s="64"/>
      <c r="D374" s="27">
        <f>C374-B374</f>
        <v>0</v>
      </c>
      <c r="E374" s="23" t="str">
        <f>IF(B374="","",IF(B374=0,"",(C374/B374)-1))</f>
        <v/>
      </c>
      <c r="F374" s="98" t="b">
        <f>IF(B374="",IF(Aloitus_Start!$D$1="Suomi","Tieto puuttuu: "&amp;B$3,IF(Aloitus_Start!$D$1="Svenska","Information saknas: "&amp;B$3)),"")</f>
        <v>0</v>
      </c>
      <c r="G374" s="98" t="b">
        <f>IF(C374="",IF(Aloitus_Start!$D$1="Suomi","Tieto puuttuu: "&amp;C$3,IF(Aloitus_Start!$D$1="Svenska","Information saknas: "&amp;C$3)),"")</f>
        <v>0</v>
      </c>
    </row>
    <row r="375" spans="1:7" x14ac:dyDescent="0.15">
      <c r="A375" s="3"/>
      <c r="B375" s="101"/>
      <c r="C375" s="102"/>
      <c r="D375" s="43"/>
      <c r="E375" s="44"/>
      <c r="F375" s="124"/>
      <c r="G375" s="124"/>
    </row>
    <row r="376" spans="1:7" x14ac:dyDescent="0.15">
      <c r="A376" s="4"/>
      <c r="B376" s="61"/>
      <c r="C376" s="62"/>
      <c r="D376" s="26">
        <f>C376-B376</f>
        <v>0</v>
      </c>
      <c r="E376" s="23"/>
      <c r="F376" s="125" t="b">
        <f>IF(B376="",IF(Aloitus_Start!$D$1="Suomi","Tieto puuttuu: "&amp;B$3,IF(Aloitus_Start!$D$1="Svenska","Information saknas: "&amp;B$3)),"")</f>
        <v>0</v>
      </c>
      <c r="G376" s="125" t="b">
        <f>IF(C376="",IF(Aloitus_Start!$D$1="Suomi","Tieto puuttuu: "&amp;C$3,IF(Aloitus_Start!$D$1="Svenska","Information saknas: "&amp;C$3)),"")</f>
        <v>0</v>
      </c>
    </row>
    <row r="377" spans="1:7" x14ac:dyDescent="0.15">
      <c r="A377" s="7"/>
      <c r="B377" s="63"/>
      <c r="C377" s="64"/>
      <c r="D377" s="27">
        <f>C377-B377</f>
        <v>0</v>
      </c>
      <c r="E377" s="23" t="str">
        <f>IF(B377="","",IF(B377=0,"",(C377/B377)-1))</f>
        <v/>
      </c>
      <c r="F377" s="98" t="b">
        <f>IF(B377="",IF(Aloitus_Start!$D$1="Suomi","Tieto puuttuu: "&amp;B$3,IF(Aloitus_Start!$D$1="Svenska","Information saknas: "&amp;B$3)),"")</f>
        <v>0</v>
      </c>
      <c r="G377" s="98" t="b">
        <f>IF(C377="",IF(Aloitus_Start!$D$1="Suomi","Tieto puuttuu: "&amp;C$3,IF(Aloitus_Start!$D$1="Svenska","Information saknas: "&amp;C$3)),"")</f>
        <v>0</v>
      </c>
    </row>
    <row r="378" spans="1:7" x14ac:dyDescent="0.15">
      <c r="A378" s="7"/>
      <c r="B378" s="63"/>
      <c r="C378" s="64"/>
      <c r="D378" s="27">
        <f>C378-B378</f>
        <v>0</v>
      </c>
      <c r="E378" s="23" t="str">
        <f>IF(B378="","",IF(B378=0,"",(C378/B378)-1))</f>
        <v/>
      </c>
      <c r="F378" s="98" t="b">
        <f>IF(B378="",IF(Aloitus_Start!$D$1="Suomi","Tieto puuttuu: "&amp;B$3,IF(Aloitus_Start!$D$1="Svenska","Information saknas: "&amp;B$3)),"")</f>
        <v>0</v>
      </c>
      <c r="G378" s="98" t="b">
        <f>IF(C378="",IF(Aloitus_Start!$D$1="Suomi","Tieto puuttuu: "&amp;C$3,IF(Aloitus_Start!$D$1="Svenska","Information saknas: "&amp;C$3)),"")</f>
        <v>0</v>
      </c>
    </row>
    <row r="379" spans="1:7" x14ac:dyDescent="0.15">
      <c r="A379" s="3"/>
      <c r="B379" s="101"/>
      <c r="C379" s="102"/>
      <c r="D379" s="43"/>
      <c r="E379" s="19"/>
      <c r="F379" s="124"/>
      <c r="G379" s="124"/>
    </row>
    <row r="380" spans="1:7" x14ac:dyDescent="0.15">
      <c r="A380" s="4"/>
      <c r="B380" s="61"/>
      <c r="C380" s="62"/>
      <c r="D380" s="26">
        <f>C380-B380</f>
        <v>0</v>
      </c>
      <c r="E380" s="23" t="str">
        <f>IF(B380="","",IF(B380=0,"",(C380/B380)-1))</f>
        <v/>
      </c>
      <c r="F380" s="125" t="b">
        <f>IF(B380="",IF(Aloitus_Start!$D$1="Suomi","Tieto puuttuu: "&amp;B$3,IF(Aloitus_Start!$D$1="Svenska","Information saknas: "&amp;B$3)),"")</f>
        <v>0</v>
      </c>
      <c r="G380" s="125" t="b">
        <f>IF(C380="",IF(Aloitus_Start!$D$1="Suomi","Tieto puuttuu: "&amp;C$3,IF(Aloitus_Start!$D$1="Svenska","Information saknas: "&amp;C$3)),"")</f>
        <v>0</v>
      </c>
    </row>
    <row r="381" spans="1:7" x14ac:dyDescent="0.15">
      <c r="A381" s="4"/>
      <c r="B381" s="61"/>
      <c r="C381" s="62"/>
      <c r="D381" s="26">
        <f>C381-B381</f>
        <v>0</v>
      </c>
      <c r="E381" s="23" t="str">
        <f>IF(B381="","",IF(B381=0,"",(C381/B381)-1))</f>
        <v/>
      </c>
      <c r="F381" s="125" t="b">
        <f>IF(B381="",IF(Aloitus_Start!$D$1="Suomi","Tieto puuttuu: "&amp;B$3,IF(Aloitus_Start!$D$1="Svenska","Information saknas: "&amp;B$3)),"")</f>
        <v>0</v>
      </c>
      <c r="G381" s="125" t="b">
        <f>IF(C381="",IF(Aloitus_Start!$D$1="Suomi","Tieto puuttuu: "&amp;C$3,IF(Aloitus_Start!$D$1="Svenska","Information saknas: "&amp;C$3)),"")</f>
        <v>0</v>
      </c>
    </row>
    <row r="382" spans="1:7" x14ac:dyDescent="0.15">
      <c r="A382" s="3"/>
      <c r="B382" s="101"/>
      <c r="C382" s="102"/>
      <c r="D382" s="43"/>
      <c r="E382" s="47"/>
      <c r="F382" s="124"/>
      <c r="G382" s="124"/>
    </row>
    <row r="383" spans="1:7" x14ac:dyDescent="0.15">
      <c r="A383" s="4"/>
      <c r="B383" s="61"/>
      <c r="C383" s="62"/>
      <c r="D383" s="26">
        <f t="shared" ref="D383:D391" si="71">C383-B383</f>
        <v>0</v>
      </c>
      <c r="E383" s="23" t="str">
        <f t="shared" ref="E383:E391" si="72">IF(B383="","",IF(B383=0,"",(C383/B383)-1))</f>
        <v/>
      </c>
      <c r="F383" s="125" t="b">
        <f>IF(B383="",IF(Aloitus_Start!$D$1="Suomi","Tieto puuttuu: "&amp;B$3,IF(Aloitus_Start!$D$1="Svenska","Information saknas: "&amp;B$3)),"")</f>
        <v>0</v>
      </c>
      <c r="G383" s="125" t="b">
        <f>IF(C383="",IF(Aloitus_Start!$D$1="Suomi","Tieto puuttuu: "&amp;C$3,IF(Aloitus_Start!$D$1="Svenska","Information saknas: "&amp;C$3)),"")</f>
        <v>0</v>
      </c>
    </row>
    <row r="384" spans="1:7" x14ac:dyDescent="0.15">
      <c r="A384" s="7"/>
      <c r="B384" s="63"/>
      <c r="C384" s="64"/>
      <c r="D384" s="27">
        <f t="shared" si="71"/>
        <v>0</v>
      </c>
      <c r="E384" s="23" t="str">
        <f t="shared" si="72"/>
        <v/>
      </c>
      <c r="F384" s="98" t="b">
        <f>IF(B384="",IF(Aloitus_Start!$D$1="Suomi","Tieto puuttuu: "&amp;B$3,IF(Aloitus_Start!$D$1="Svenska","Information saknas: "&amp;B$3)),"")</f>
        <v>0</v>
      </c>
      <c r="G384" s="98" t="b">
        <f>IF(C384="",IF(Aloitus_Start!$D$1="Suomi","Tieto puuttuu: "&amp;C$3,IF(Aloitus_Start!$D$1="Svenska","Information saknas: "&amp;C$3)),"")</f>
        <v>0</v>
      </c>
    </row>
    <row r="385" spans="1:7" x14ac:dyDescent="0.15">
      <c r="A385" s="7"/>
      <c r="B385" s="63"/>
      <c r="C385" s="64"/>
      <c r="D385" s="27">
        <f t="shared" si="71"/>
        <v>0</v>
      </c>
      <c r="E385" s="23" t="str">
        <f t="shared" si="72"/>
        <v/>
      </c>
      <c r="F385" s="98" t="b">
        <f>IF(B385="",IF(Aloitus_Start!$D$1="Suomi","Tieto puuttuu: "&amp;B$3,IF(Aloitus_Start!$D$1="Svenska","Information saknas: "&amp;B$3)),"")</f>
        <v>0</v>
      </c>
      <c r="G385" s="98" t="b">
        <f>IF(C385="",IF(Aloitus_Start!$D$1="Suomi","Tieto puuttuu: "&amp;C$3,IF(Aloitus_Start!$D$1="Svenska","Information saknas: "&amp;C$3)),"")</f>
        <v>0</v>
      </c>
    </row>
    <row r="386" spans="1:7" x14ac:dyDescent="0.15">
      <c r="A386" s="4"/>
      <c r="B386" s="61"/>
      <c r="C386" s="62"/>
      <c r="D386" s="26">
        <f t="shared" si="71"/>
        <v>0</v>
      </c>
      <c r="E386" s="23" t="str">
        <f t="shared" si="72"/>
        <v/>
      </c>
      <c r="F386" s="125" t="b">
        <f>IF(B386="",IF(Aloitus_Start!$D$1="Suomi","Tieto puuttuu: "&amp;B$3,IF(Aloitus_Start!$D$1="Svenska","Information saknas: "&amp;B$3)),"")</f>
        <v>0</v>
      </c>
      <c r="G386" s="125" t="b">
        <f>IF(C386="",IF(Aloitus_Start!$D$1="Suomi","Tieto puuttuu: "&amp;C$3,IF(Aloitus_Start!$D$1="Svenska","Information saknas: "&amp;C$3)),"")</f>
        <v>0</v>
      </c>
    </row>
    <row r="387" spans="1:7" x14ac:dyDescent="0.15">
      <c r="A387" s="7"/>
      <c r="B387" s="63"/>
      <c r="C387" s="64"/>
      <c r="D387" s="27">
        <f t="shared" si="71"/>
        <v>0</v>
      </c>
      <c r="E387" s="23" t="str">
        <f t="shared" si="72"/>
        <v/>
      </c>
      <c r="F387" s="98" t="b">
        <f>IF(B387="",IF(Aloitus_Start!$D$1="Suomi","Tieto puuttuu: "&amp;B$3,IF(Aloitus_Start!$D$1="Svenska","Information saknas: "&amp;B$3)),"")</f>
        <v>0</v>
      </c>
      <c r="G387" s="98" t="b">
        <f>IF(C387="",IF(Aloitus_Start!$D$1="Suomi","Tieto puuttuu: "&amp;C$3,IF(Aloitus_Start!$D$1="Svenska","Information saknas: "&amp;C$3)),"")</f>
        <v>0</v>
      </c>
    </row>
    <row r="388" spans="1:7" x14ac:dyDescent="0.15">
      <c r="A388" s="7"/>
      <c r="B388" s="63"/>
      <c r="C388" s="64"/>
      <c r="D388" s="27">
        <f t="shared" si="71"/>
        <v>0</v>
      </c>
      <c r="E388" s="23" t="str">
        <f t="shared" si="72"/>
        <v/>
      </c>
      <c r="F388" s="98" t="b">
        <f>IF(B388="",IF(Aloitus_Start!$D$1="Suomi","Tieto puuttuu: "&amp;B$3,IF(Aloitus_Start!$D$1="Svenska","Information saknas: "&amp;B$3)),"")</f>
        <v>0</v>
      </c>
      <c r="G388" s="98" t="b">
        <f>IF(C388="",IF(Aloitus_Start!$D$1="Suomi","Tieto puuttuu: "&amp;C$3,IF(Aloitus_Start!$D$1="Svenska","Information saknas: "&amp;C$3)),"")</f>
        <v>0</v>
      </c>
    </row>
    <row r="389" spans="1:7" x14ac:dyDescent="0.15">
      <c r="A389" s="4"/>
      <c r="B389" s="61"/>
      <c r="C389" s="62"/>
      <c r="D389" s="26">
        <f t="shared" si="71"/>
        <v>0</v>
      </c>
      <c r="E389" s="48" t="str">
        <f t="shared" si="72"/>
        <v/>
      </c>
      <c r="F389" s="125" t="b">
        <f>IF(B389="",IF(Aloitus_Start!$D$1="Suomi","Tieto puuttuu: "&amp;B$3,IF(Aloitus_Start!$D$1="Svenska","Information saknas: "&amp;B$3)),"")</f>
        <v>0</v>
      </c>
      <c r="G389" s="125" t="b">
        <f>IF(C389="",IF(Aloitus_Start!$D$1="Suomi","Tieto puuttuu: "&amp;C$3,IF(Aloitus_Start!$D$1="Svenska","Information saknas: "&amp;C$3)),"")</f>
        <v>0</v>
      </c>
    </row>
    <row r="390" spans="1:7" x14ac:dyDescent="0.15">
      <c r="A390" s="7"/>
      <c r="B390" s="63"/>
      <c r="C390" s="64"/>
      <c r="D390" s="27">
        <f t="shared" si="71"/>
        <v>0</v>
      </c>
      <c r="E390" s="23" t="str">
        <f t="shared" si="72"/>
        <v/>
      </c>
      <c r="F390" s="98" t="b">
        <f>IF(B390="",IF(Aloitus_Start!$D$1="Suomi","Tieto puuttuu: "&amp;B$3,IF(Aloitus_Start!$D$1="Svenska","Information saknas: "&amp;B$3)),"")</f>
        <v>0</v>
      </c>
      <c r="G390" s="98" t="b">
        <f>IF(C390="",IF(Aloitus_Start!$D$1="Suomi","Tieto puuttuu: "&amp;C$3,IF(Aloitus_Start!$D$1="Svenska","Information saknas: "&amp;C$3)),"")</f>
        <v>0</v>
      </c>
    </row>
    <row r="391" spans="1:7" x14ac:dyDescent="0.15">
      <c r="A391" s="7"/>
      <c r="B391" s="63"/>
      <c r="C391" s="64"/>
      <c r="D391" s="27">
        <f t="shared" si="71"/>
        <v>0</v>
      </c>
      <c r="E391" s="23" t="str">
        <f t="shared" si="72"/>
        <v/>
      </c>
      <c r="F391" s="98" t="b">
        <f>IF(B391="",IF(Aloitus_Start!$D$1="Suomi","Tieto puuttuu: "&amp;B$3,IF(Aloitus_Start!$D$1="Svenska","Information saknas: "&amp;B$3)),"")</f>
        <v>0</v>
      </c>
      <c r="G391" s="98" t="b">
        <f>IF(C391="",IF(Aloitus_Start!$D$1="Suomi","Tieto puuttuu: "&amp;C$3,IF(Aloitus_Start!$D$1="Svenska","Information saknas: "&amp;C$3)),"")</f>
        <v>0</v>
      </c>
    </row>
    <row r="392" spans="1:7" x14ac:dyDescent="0.15">
      <c r="A392" s="3"/>
      <c r="B392" s="101"/>
      <c r="C392" s="102"/>
      <c r="D392" s="43"/>
      <c r="E392" s="44"/>
      <c r="F392" s="124"/>
      <c r="G392" s="124"/>
    </row>
    <row r="393" spans="1:7" x14ac:dyDescent="0.15">
      <c r="A393" s="4"/>
      <c r="B393" s="61"/>
      <c r="C393" s="62"/>
      <c r="D393" s="26"/>
      <c r="E393" s="36"/>
      <c r="F393" s="125"/>
      <c r="G393" s="125"/>
    </row>
    <row r="394" spans="1:7" x14ac:dyDescent="0.15">
      <c r="A394" s="7"/>
      <c r="B394" s="63"/>
      <c r="C394" s="64"/>
      <c r="D394" s="27">
        <f>C394-B394</f>
        <v>0</v>
      </c>
      <c r="E394" s="23" t="str">
        <f>IF(B394="","",IF(B394=0,"",(C394/B394)-1))</f>
        <v/>
      </c>
      <c r="F394" s="98" t="b">
        <f>IF(B394="",IF(Aloitus_Start!$D$1="Suomi","Tieto puuttuu: "&amp;B$3,IF(Aloitus_Start!$D$1="Svenska","Information saknas: "&amp;B$3)),"")</f>
        <v>0</v>
      </c>
      <c r="G394" s="98" t="b">
        <f>IF(C394="",IF(Aloitus_Start!$D$1="Suomi","Tieto puuttuu: "&amp;C$3,IF(Aloitus_Start!$D$1="Svenska","Information saknas: "&amp;C$3)),"")</f>
        <v>0</v>
      </c>
    </row>
    <row r="395" spans="1:7" x14ac:dyDescent="0.15">
      <c r="A395" s="7"/>
      <c r="B395" s="63"/>
      <c r="C395" s="64"/>
      <c r="D395" s="27">
        <f>C395-B395</f>
        <v>0</v>
      </c>
      <c r="E395" s="23" t="str">
        <f>IF(B395="","",IF(B395=0,"",(C395/B395)-1))</f>
        <v/>
      </c>
      <c r="F395" s="98" t="b">
        <f>IF(B395="",IF(Aloitus_Start!$D$1="Suomi","Tieto puuttuu: "&amp;B$3,IF(Aloitus_Start!$D$1="Svenska","Information saknas: "&amp;B$3)),"")</f>
        <v>0</v>
      </c>
      <c r="G395" s="98" t="b">
        <f>IF(C395="",IF(Aloitus_Start!$D$1="Suomi","Tieto puuttuu: "&amp;C$3,IF(Aloitus_Start!$D$1="Svenska","Information saknas: "&amp;C$3)),"")</f>
        <v>0</v>
      </c>
    </row>
    <row r="396" spans="1:7" x14ac:dyDescent="0.15">
      <c r="A396" s="7"/>
      <c r="B396" s="63"/>
      <c r="C396" s="64"/>
      <c r="D396" s="27">
        <f>C396-B396</f>
        <v>0</v>
      </c>
      <c r="E396" s="23" t="str">
        <f>IF(B396="","",IF(B396=0,"",(C396/B396)-1))</f>
        <v/>
      </c>
      <c r="F396" s="98" t="b">
        <f>IF(B396="",IF(Aloitus_Start!$D$1="Suomi","Tieto puuttuu: "&amp;B$3,IF(Aloitus_Start!$D$1="Svenska","Information saknas: "&amp;B$3)),"")</f>
        <v>0</v>
      </c>
      <c r="G396" s="98" t="b">
        <f>IF(C396="",IF(Aloitus_Start!$D$1="Suomi","Tieto puuttuu: "&amp;C$3,IF(Aloitus_Start!$D$1="Svenska","Information saknas: "&amp;C$3)),"")</f>
        <v>0</v>
      </c>
    </row>
    <row r="397" spans="1:7" x14ac:dyDescent="0.15">
      <c r="A397" s="4"/>
      <c r="B397" s="61"/>
      <c r="C397" s="62"/>
      <c r="D397" s="26"/>
      <c r="E397" s="36"/>
      <c r="F397" s="125"/>
      <c r="G397" s="125"/>
    </row>
    <row r="398" spans="1:7" x14ac:dyDescent="0.15">
      <c r="A398" s="7"/>
      <c r="B398" s="63"/>
      <c r="C398" s="64"/>
      <c r="D398" s="27">
        <f>C398-B398</f>
        <v>0</v>
      </c>
      <c r="E398" s="23" t="str">
        <f>IF(B398="","",IF(B398=0,"",(C398/B398)-1))</f>
        <v/>
      </c>
      <c r="F398" s="98" t="b">
        <f>IF(B398="",IF(Aloitus_Start!$D$1="Suomi","Tieto puuttuu: "&amp;B$3,IF(Aloitus_Start!$D$1="Svenska","Information saknas: "&amp;B$3)),"")</f>
        <v>0</v>
      </c>
      <c r="G398" s="98" t="b">
        <f>IF(C398="",IF(Aloitus_Start!$D$1="Suomi","Tieto puuttuu: "&amp;C$3,IF(Aloitus_Start!$D$1="Svenska","Information saknas: "&amp;C$3)),"")</f>
        <v>0</v>
      </c>
    </row>
    <row r="399" spans="1:7" x14ac:dyDescent="0.15">
      <c r="A399" s="7"/>
      <c r="B399" s="63"/>
      <c r="C399" s="64"/>
      <c r="D399" s="27">
        <f>C399-B399</f>
        <v>0</v>
      </c>
      <c r="E399" s="23" t="str">
        <f>IF(B399="","",IF(B399=0,"",(C399/B399)-1))</f>
        <v/>
      </c>
      <c r="F399" s="98" t="b">
        <f>IF(B399="",IF(Aloitus_Start!$D$1="Suomi","Tieto puuttuu: "&amp;B$3,IF(Aloitus_Start!$D$1="Svenska","Information saknas: "&amp;B$3)),"")</f>
        <v>0</v>
      </c>
      <c r="G399" s="98" t="b">
        <f>IF(C399="",IF(Aloitus_Start!$D$1="Suomi","Tieto puuttuu: "&amp;C$3,IF(Aloitus_Start!$D$1="Svenska","Information saknas: "&amp;C$3)),"")</f>
        <v>0</v>
      </c>
    </row>
    <row r="400" spans="1:7" x14ac:dyDescent="0.15">
      <c r="A400" s="4"/>
      <c r="B400" s="61"/>
      <c r="C400" s="62"/>
      <c r="D400" s="26"/>
      <c r="E400" s="36"/>
      <c r="F400" s="125"/>
      <c r="G400" s="125"/>
    </row>
    <row r="401" spans="1:12" x14ac:dyDescent="0.15">
      <c r="A401" s="5"/>
      <c r="B401" s="57"/>
      <c r="C401" s="58"/>
      <c r="D401" s="22">
        <f t="shared" ref="D401:D406" si="73">C401-B401</f>
        <v>0</v>
      </c>
      <c r="E401" s="23" t="str">
        <f t="shared" ref="E401:E406" si="74">IF(B401="","",IF(B401=0,"",(C401/B401)-1))</f>
        <v/>
      </c>
      <c r="F401" s="126" t="b">
        <f>IF(B401="",IF(Aloitus_Start!$D$1="Suomi","Tieto puuttuu: "&amp;B$3,IF(Aloitus_Start!$D$1="Svenska","Information saknas: "&amp;B$3)),"")</f>
        <v>0</v>
      </c>
      <c r="G401" s="126" t="b">
        <f>IF(C401="",IF(Aloitus_Start!$D$1="Suomi","Tieto puuttuu: "&amp;C$3,IF(Aloitus_Start!$D$1="Svenska","Information saknas: "&amp;C$3)),"")</f>
        <v>0</v>
      </c>
    </row>
    <row r="402" spans="1:12" x14ac:dyDescent="0.15">
      <c r="A402" s="7"/>
      <c r="B402" s="63"/>
      <c r="C402" s="64"/>
      <c r="D402" s="27">
        <f t="shared" si="73"/>
        <v>0</v>
      </c>
      <c r="E402" s="23" t="str">
        <f t="shared" si="74"/>
        <v/>
      </c>
      <c r="F402" s="98" t="b">
        <f>IF(B402="",IF(Aloitus_Start!$D$1="Suomi","Tieto puuttuu: "&amp;B$3,IF(Aloitus_Start!$D$1="Svenska","Information saknas: "&amp;B$3)),"")</f>
        <v>0</v>
      </c>
      <c r="G402" s="98" t="b">
        <f>IF(C402="",IF(Aloitus_Start!$D$1="Suomi","Tieto puuttuu: "&amp;C$3,IF(Aloitus_Start!$D$1="Svenska","Information saknas: "&amp;C$3)),"")</f>
        <v>0</v>
      </c>
    </row>
    <row r="403" spans="1:12" x14ac:dyDescent="0.15">
      <c r="A403" s="7"/>
      <c r="B403" s="63"/>
      <c r="C403" s="64"/>
      <c r="D403" s="27">
        <f t="shared" si="73"/>
        <v>0</v>
      </c>
      <c r="E403" s="23" t="str">
        <f t="shared" si="74"/>
        <v/>
      </c>
      <c r="F403" s="98" t="b">
        <f>IF(B403="",IF(Aloitus_Start!$D$1="Suomi","Tieto puuttuu: "&amp;B$3,IF(Aloitus_Start!$D$1="Svenska","Information saknas: "&amp;B$3)),"")</f>
        <v>0</v>
      </c>
      <c r="G403" s="98" t="b">
        <f>IF(C403="",IF(Aloitus_Start!$D$1="Suomi","Tieto puuttuu: "&amp;C$3,IF(Aloitus_Start!$D$1="Svenska","Information saknas: "&amp;C$3)),"")</f>
        <v>0</v>
      </c>
      <c r="H403" s="38"/>
      <c r="I403" s="14"/>
      <c r="J403" s="14"/>
      <c r="K403" s="89"/>
      <c r="L403" s="90"/>
    </row>
    <row r="404" spans="1:12" x14ac:dyDescent="0.15">
      <c r="A404" s="5"/>
      <c r="B404" s="57"/>
      <c r="C404" s="58"/>
      <c r="D404" s="22">
        <f t="shared" si="73"/>
        <v>0</v>
      </c>
      <c r="E404" s="23" t="str">
        <f t="shared" si="74"/>
        <v/>
      </c>
      <c r="F404" s="126" t="b">
        <f>IF(B404="",IF(Aloitus_Start!$D$1="Suomi","Tieto puuttuu: "&amp;B$3,IF(Aloitus_Start!$D$1="Svenska","Information saknas: "&amp;B$3)),"")</f>
        <v>0</v>
      </c>
      <c r="G404" s="126" t="b">
        <f>IF(C404="",IF(Aloitus_Start!$D$1="Suomi","Tieto puuttuu: "&amp;C$3,IF(Aloitus_Start!$D$1="Svenska","Information saknas: "&amp;C$3)),"")</f>
        <v>0</v>
      </c>
    </row>
    <row r="405" spans="1:12" x14ac:dyDescent="0.15">
      <c r="A405" s="7"/>
      <c r="B405" s="63"/>
      <c r="C405" s="64"/>
      <c r="D405" s="27">
        <f t="shared" si="73"/>
        <v>0</v>
      </c>
      <c r="E405" s="23" t="str">
        <f t="shared" si="74"/>
        <v/>
      </c>
      <c r="F405" s="98" t="b">
        <f>IF(B405="",IF(Aloitus_Start!$D$1="Suomi","Tieto puuttuu: "&amp;B$3,IF(Aloitus_Start!$D$1="Svenska","Information saknas: "&amp;B$3)),"")</f>
        <v>0</v>
      </c>
      <c r="G405" s="98" t="b">
        <f>IF(C405="",IF(Aloitus_Start!$D$1="Suomi","Tieto puuttuu: "&amp;C$3,IF(Aloitus_Start!$D$1="Svenska","Information saknas: "&amp;C$3)),"")</f>
        <v>0</v>
      </c>
    </row>
    <row r="406" spans="1:12" x14ac:dyDescent="0.15">
      <c r="A406" s="7"/>
      <c r="B406" s="63"/>
      <c r="C406" s="64"/>
      <c r="D406" s="27">
        <f t="shared" si="73"/>
        <v>0</v>
      </c>
      <c r="E406" s="23" t="str">
        <f t="shared" si="74"/>
        <v/>
      </c>
      <c r="F406" s="98" t="b">
        <f>IF(B406="",IF(Aloitus_Start!$D$1="Suomi","Tieto puuttuu: "&amp;B$3,IF(Aloitus_Start!$D$1="Svenska","Information saknas: "&amp;B$3)),"")</f>
        <v>0</v>
      </c>
      <c r="G406" s="98" t="b">
        <f>IF(C406="",IF(Aloitus_Start!$D$1="Suomi","Tieto puuttuu: "&amp;C$3,IF(Aloitus_Start!$D$1="Svenska","Information saknas: "&amp;C$3)),"")</f>
        <v>0</v>
      </c>
      <c r="H406" s="38"/>
      <c r="I406" s="14"/>
      <c r="J406" s="14"/>
      <c r="K406" s="89"/>
      <c r="L406" s="90"/>
    </row>
    <row r="407" spans="1:12" x14ac:dyDescent="0.15">
      <c r="A407" s="4"/>
      <c r="B407" s="61"/>
      <c r="C407" s="62"/>
      <c r="D407" s="26"/>
      <c r="E407" s="36"/>
      <c r="F407" s="125"/>
      <c r="G407" s="125"/>
    </row>
    <row r="408" spans="1:12" x14ac:dyDescent="0.15">
      <c r="A408" s="5"/>
      <c r="B408" s="57"/>
      <c r="C408" s="58"/>
      <c r="D408" s="22">
        <f t="shared" ref="D408:D413" si="75">C408-B408</f>
        <v>0</v>
      </c>
      <c r="E408" s="23" t="str">
        <f t="shared" ref="E408:E413" si="76">IF(B408="","",IF(B408=0,"",(C408/B408)-1))</f>
        <v/>
      </c>
      <c r="F408" s="126" t="b">
        <f>IF(B408="",IF(Aloitus_Start!$D$1="Suomi","Tieto puuttuu: "&amp;B$3,IF(Aloitus_Start!$D$1="Svenska","Information saknas: "&amp;B$3)),"")</f>
        <v>0</v>
      </c>
      <c r="G408" s="126" t="b">
        <f>IF(C408="",IF(Aloitus_Start!$D$1="Suomi","Tieto puuttuu: "&amp;C$3,IF(Aloitus_Start!$D$1="Svenska","Information saknas: "&amp;C$3)),"")</f>
        <v>0</v>
      </c>
    </row>
    <row r="409" spans="1:12" x14ac:dyDescent="0.15">
      <c r="A409" s="7"/>
      <c r="B409" s="63"/>
      <c r="C409" s="64"/>
      <c r="D409" s="27">
        <f t="shared" si="75"/>
        <v>0</v>
      </c>
      <c r="E409" s="23" t="str">
        <f t="shared" si="76"/>
        <v/>
      </c>
      <c r="F409" s="98" t="b">
        <f>IF(B409="",IF(Aloitus_Start!$D$1="Suomi","Tieto puuttuu: "&amp;B$3,IF(Aloitus_Start!$D$1="Svenska","Information saknas: "&amp;B$3)),"")</f>
        <v>0</v>
      </c>
      <c r="G409" s="98" t="b">
        <f>IF(C409="",IF(Aloitus_Start!$D$1="Suomi","Tieto puuttuu: "&amp;C$3,IF(Aloitus_Start!$D$1="Svenska","Information saknas: "&amp;C$3)),"")</f>
        <v>0</v>
      </c>
    </row>
    <row r="410" spans="1:12" x14ac:dyDescent="0.15">
      <c r="A410" s="7"/>
      <c r="B410" s="63"/>
      <c r="C410" s="64"/>
      <c r="D410" s="27">
        <f t="shared" si="75"/>
        <v>0</v>
      </c>
      <c r="E410" s="23" t="str">
        <f t="shared" si="76"/>
        <v/>
      </c>
      <c r="F410" s="98" t="b">
        <f>IF(B410="",IF(Aloitus_Start!$D$1="Suomi","Tieto puuttuu: "&amp;B$3,IF(Aloitus_Start!$D$1="Svenska","Information saknas: "&amp;B$3)),"")</f>
        <v>0</v>
      </c>
      <c r="G410" s="98" t="b">
        <f>IF(C410="",IF(Aloitus_Start!$D$1="Suomi","Tieto puuttuu: "&amp;C$3,IF(Aloitus_Start!$D$1="Svenska","Information saknas: "&amp;C$3)),"")</f>
        <v>0</v>
      </c>
      <c r="H410" s="38"/>
      <c r="I410" s="14"/>
      <c r="J410" s="14"/>
      <c r="K410" s="89"/>
      <c r="L410" s="90"/>
    </row>
    <row r="411" spans="1:12" x14ac:dyDescent="0.15">
      <c r="A411" s="5"/>
      <c r="B411" s="57"/>
      <c r="C411" s="58"/>
      <c r="D411" s="22">
        <f t="shared" si="75"/>
        <v>0</v>
      </c>
      <c r="E411" s="23" t="str">
        <f t="shared" si="76"/>
        <v/>
      </c>
      <c r="F411" s="126" t="b">
        <f>IF(B411="",IF(Aloitus_Start!$D$1="Suomi","Tieto puuttuu: "&amp;B$3,IF(Aloitus_Start!$D$1="Svenska","Information saknas: "&amp;B$3)),"")</f>
        <v>0</v>
      </c>
      <c r="G411" s="126" t="b">
        <f>IF(C411="",IF(Aloitus_Start!$D$1="Suomi","Tieto puuttuu: "&amp;C$3,IF(Aloitus_Start!$D$1="Svenska","Information saknas: "&amp;C$3)),"")</f>
        <v>0</v>
      </c>
    </row>
    <row r="412" spans="1:12" x14ac:dyDescent="0.15">
      <c r="A412" s="7"/>
      <c r="B412" s="63"/>
      <c r="C412" s="64"/>
      <c r="D412" s="27">
        <f t="shared" si="75"/>
        <v>0</v>
      </c>
      <c r="E412" s="23" t="str">
        <f t="shared" si="76"/>
        <v/>
      </c>
      <c r="F412" s="98" t="b">
        <f>IF(B412="",IF(Aloitus_Start!$D$1="Suomi","Tieto puuttuu: "&amp;B$3,IF(Aloitus_Start!$D$1="Svenska","Information saknas: "&amp;B$3)),"")</f>
        <v>0</v>
      </c>
      <c r="G412" s="98" t="b">
        <f>IF(C412="",IF(Aloitus_Start!$D$1="Suomi","Tieto puuttuu: "&amp;C$3,IF(Aloitus_Start!$D$1="Svenska","Information saknas: "&amp;C$3)),"")</f>
        <v>0</v>
      </c>
    </row>
    <row r="413" spans="1:12" x14ac:dyDescent="0.15">
      <c r="A413" s="7"/>
      <c r="B413" s="63"/>
      <c r="C413" s="64"/>
      <c r="D413" s="27">
        <f t="shared" si="75"/>
        <v>0</v>
      </c>
      <c r="E413" s="23" t="str">
        <f t="shared" si="76"/>
        <v/>
      </c>
      <c r="F413" s="98" t="b">
        <f>IF(B413="",IF(Aloitus_Start!$D$1="Suomi","Tieto puuttuu: "&amp;B$3,IF(Aloitus_Start!$D$1="Svenska","Information saknas: "&amp;B$3)),"")</f>
        <v>0</v>
      </c>
      <c r="G413" s="98" t="b">
        <f>IF(C413="",IF(Aloitus_Start!$D$1="Suomi","Tieto puuttuu: "&amp;C$3,IF(Aloitus_Start!$D$1="Svenska","Information saknas: "&amp;C$3)),"")</f>
        <v>0</v>
      </c>
      <c r="H413" s="38"/>
      <c r="I413" s="14"/>
      <c r="J413" s="14"/>
      <c r="K413" s="89"/>
      <c r="L413" s="90"/>
    </row>
    <row r="414" spans="1:12" x14ac:dyDescent="0.15">
      <c r="A414" s="4"/>
      <c r="B414" s="61"/>
      <c r="C414" s="62"/>
      <c r="D414" s="26"/>
      <c r="E414" s="36"/>
      <c r="F414" s="125"/>
      <c r="G414" s="125"/>
    </row>
    <row r="415" spans="1:12" x14ac:dyDescent="0.15">
      <c r="A415" s="5"/>
      <c r="B415" s="57"/>
      <c r="C415" s="58"/>
      <c r="D415" s="22">
        <f t="shared" ref="D415:D420" si="77">C415-B415</f>
        <v>0</v>
      </c>
      <c r="E415" s="23" t="str">
        <f t="shared" ref="E415:E420" si="78">IF(B415="","",IF(B415=0,"",(C415/B415)-1))</f>
        <v/>
      </c>
      <c r="F415" s="126" t="b">
        <f>IF(B415="",IF(Aloitus_Start!$D$1="Suomi","Tieto puuttuu: "&amp;B$3,IF(Aloitus_Start!$D$1="Svenska","Information saknas: "&amp;B$3)),"")</f>
        <v>0</v>
      </c>
      <c r="G415" s="126" t="b">
        <f>IF(C415="",IF(Aloitus_Start!$D$1="Suomi","Tieto puuttuu: "&amp;C$3,IF(Aloitus_Start!$D$1="Svenska","Information saknas: "&amp;C$3)),"")</f>
        <v>0</v>
      </c>
    </row>
    <row r="416" spans="1:12" x14ac:dyDescent="0.15">
      <c r="A416" s="7"/>
      <c r="B416" s="63"/>
      <c r="C416" s="64"/>
      <c r="D416" s="27">
        <f t="shared" si="77"/>
        <v>0</v>
      </c>
      <c r="E416" s="23" t="str">
        <f t="shared" si="78"/>
        <v/>
      </c>
      <c r="F416" s="98" t="b">
        <f>IF(B416="",IF(Aloitus_Start!$D$1="Suomi","Tieto puuttuu: "&amp;B$3,IF(Aloitus_Start!$D$1="Svenska","Information saknas: "&amp;B$3)),"")</f>
        <v>0</v>
      </c>
      <c r="G416" s="98" t="b">
        <f>IF(C416="",IF(Aloitus_Start!$D$1="Suomi","Tieto puuttuu: "&amp;C$3,IF(Aloitus_Start!$D$1="Svenska","Information saknas: "&amp;C$3)),"")</f>
        <v>0</v>
      </c>
    </row>
    <row r="417" spans="1:12" x14ac:dyDescent="0.15">
      <c r="A417" s="7"/>
      <c r="B417" s="63"/>
      <c r="C417" s="64"/>
      <c r="D417" s="27">
        <f t="shared" si="77"/>
        <v>0</v>
      </c>
      <c r="E417" s="23" t="str">
        <f t="shared" si="78"/>
        <v/>
      </c>
      <c r="F417" s="98" t="b">
        <f>IF(B417="",IF(Aloitus_Start!$D$1="Suomi","Tieto puuttuu: "&amp;B$3,IF(Aloitus_Start!$D$1="Svenska","Information saknas: "&amp;B$3)),"")</f>
        <v>0</v>
      </c>
      <c r="G417" s="98" t="b">
        <f>IF(C417="",IF(Aloitus_Start!$D$1="Suomi","Tieto puuttuu: "&amp;C$3,IF(Aloitus_Start!$D$1="Svenska","Information saknas: "&amp;C$3)),"")</f>
        <v>0</v>
      </c>
      <c r="H417" s="38"/>
      <c r="I417" s="14"/>
      <c r="J417" s="14"/>
      <c r="K417" s="89"/>
      <c r="L417" s="90"/>
    </row>
    <row r="418" spans="1:12" x14ac:dyDescent="0.15">
      <c r="A418" s="5"/>
      <c r="B418" s="57"/>
      <c r="C418" s="58"/>
      <c r="D418" s="22">
        <f t="shared" si="77"/>
        <v>0</v>
      </c>
      <c r="E418" s="23" t="str">
        <f t="shared" si="78"/>
        <v/>
      </c>
      <c r="F418" s="126" t="b">
        <f>IF(B418="",IF(Aloitus_Start!$D$1="Suomi","Tieto puuttuu: "&amp;B$3,IF(Aloitus_Start!$D$1="Svenska","Information saknas: "&amp;B$3)),"")</f>
        <v>0</v>
      </c>
      <c r="G418" s="126" t="b">
        <f>IF(C418="",IF(Aloitus_Start!$D$1="Suomi","Tieto puuttuu: "&amp;C$3,IF(Aloitus_Start!$D$1="Svenska","Information saknas: "&amp;C$3)),"")</f>
        <v>0</v>
      </c>
    </row>
    <row r="419" spans="1:12" x14ac:dyDescent="0.15">
      <c r="A419" s="7"/>
      <c r="B419" s="63"/>
      <c r="C419" s="64"/>
      <c r="D419" s="27">
        <f t="shared" si="77"/>
        <v>0</v>
      </c>
      <c r="E419" s="23" t="str">
        <f t="shared" si="78"/>
        <v/>
      </c>
      <c r="F419" s="98" t="b">
        <f>IF(B419="",IF(Aloitus_Start!$D$1="Suomi","Tieto puuttuu: "&amp;B$3,IF(Aloitus_Start!$D$1="Svenska","Information saknas: "&amp;B$3)),"")</f>
        <v>0</v>
      </c>
      <c r="G419" s="98" t="b">
        <f>IF(C419="",IF(Aloitus_Start!$D$1="Suomi","Tieto puuttuu: "&amp;C$3,IF(Aloitus_Start!$D$1="Svenska","Information saknas: "&amp;C$3)),"")</f>
        <v>0</v>
      </c>
    </row>
    <row r="420" spans="1:12" x14ac:dyDescent="0.15">
      <c r="A420" s="7"/>
      <c r="B420" s="63"/>
      <c r="C420" s="64"/>
      <c r="D420" s="27">
        <f t="shared" si="77"/>
        <v>0</v>
      </c>
      <c r="E420" s="23" t="str">
        <f t="shared" si="78"/>
        <v/>
      </c>
      <c r="F420" s="98" t="b">
        <f>IF(B420="",IF(Aloitus_Start!$D$1="Suomi","Tieto puuttuu: "&amp;B$3,IF(Aloitus_Start!$D$1="Svenska","Information saknas: "&amp;B$3)),"")</f>
        <v>0</v>
      </c>
      <c r="G420" s="98" t="b">
        <f>IF(C420="",IF(Aloitus_Start!$D$1="Suomi","Tieto puuttuu: "&amp;C$3,IF(Aloitus_Start!$D$1="Svenska","Information saknas: "&amp;C$3)),"")</f>
        <v>0</v>
      </c>
    </row>
    <row r="421" spans="1:12" x14ac:dyDescent="0.15">
      <c r="A421" s="4"/>
      <c r="B421" s="61"/>
      <c r="C421" s="62"/>
      <c r="D421" s="26"/>
      <c r="E421" s="36"/>
      <c r="F421" s="125"/>
      <c r="G421" s="125"/>
      <c r="H421" s="38"/>
      <c r="I421" s="14"/>
      <c r="J421" s="14"/>
      <c r="K421" s="89"/>
      <c r="L421" s="90"/>
    </row>
    <row r="422" spans="1:12" x14ac:dyDescent="0.15">
      <c r="A422" s="5"/>
      <c r="B422" s="57"/>
      <c r="C422" s="58"/>
      <c r="D422" s="22">
        <f>C422-B422</f>
        <v>0</v>
      </c>
      <c r="E422" s="23" t="str">
        <f>IF(B422="","",IF(B422=0,"",(C422/B422)-1))</f>
        <v/>
      </c>
      <c r="F422" s="126" t="b">
        <f>IF(B422="",IF(Aloitus_Start!$D$1="Suomi","Tieto puuttuu: "&amp;B$3,IF(Aloitus_Start!$D$1="Svenska","Information saknas: "&amp;B$3)),"")</f>
        <v>0</v>
      </c>
      <c r="G422" s="126" t="b">
        <f>IF(C422="",IF(Aloitus_Start!$D$1="Suomi","Tieto puuttuu: "&amp;C$3,IF(Aloitus_Start!$D$1="Svenska","Information saknas: "&amp;C$3)),"")</f>
        <v>0</v>
      </c>
    </row>
    <row r="423" spans="1:12" x14ac:dyDescent="0.15">
      <c r="A423" s="7"/>
      <c r="B423" s="63"/>
      <c r="C423" s="64"/>
      <c r="D423" s="27">
        <f>C423-B423</f>
        <v>0</v>
      </c>
      <c r="E423" s="23" t="str">
        <f>IF(B423="","",IF(B423=0,"",(C423/B423)-1))</f>
        <v/>
      </c>
      <c r="F423" s="98" t="b">
        <f>IF(B423="",IF(Aloitus_Start!$D$1="Suomi","Tieto puuttuu: "&amp;B$3,IF(Aloitus_Start!$D$1="Svenska","Information saknas: "&amp;B$3)),"")</f>
        <v>0</v>
      </c>
      <c r="G423" s="98" t="b">
        <f>IF(C423="",IF(Aloitus_Start!$D$1="Suomi","Tieto puuttuu: "&amp;C$3,IF(Aloitus_Start!$D$1="Svenska","Information saknas: "&amp;C$3)),"")</f>
        <v>0</v>
      </c>
    </row>
    <row r="424" spans="1:12" x14ac:dyDescent="0.15">
      <c r="A424" s="7"/>
      <c r="B424" s="63"/>
      <c r="C424" s="64"/>
      <c r="D424" s="27">
        <f>C424-B424</f>
        <v>0</v>
      </c>
      <c r="E424" s="23" t="str">
        <f>IF(B424="","",IF(B424=0,"",(C424/B424)-1))</f>
        <v/>
      </c>
      <c r="F424" s="98" t="b">
        <f>IF(B424="",IF(Aloitus_Start!$D$1="Suomi","Tieto puuttuu: "&amp;B$3,IF(Aloitus_Start!$D$1="Svenska","Information saknas: "&amp;B$3)),"")</f>
        <v>0</v>
      </c>
      <c r="G424" s="98" t="b">
        <f>IF(C424="",IF(Aloitus_Start!$D$1="Suomi","Tieto puuttuu: "&amp;C$3,IF(Aloitus_Start!$D$1="Svenska","Information saknas: "&amp;C$3)),"")</f>
        <v>0</v>
      </c>
    </row>
    <row r="425" spans="1:12" x14ac:dyDescent="0.15">
      <c r="A425" s="4"/>
      <c r="B425" s="61"/>
      <c r="C425" s="62"/>
      <c r="D425" s="26"/>
      <c r="E425" s="36"/>
      <c r="F425" s="125"/>
      <c r="G425" s="125"/>
      <c r="H425" s="38"/>
      <c r="I425" s="14"/>
      <c r="J425" s="14"/>
      <c r="K425" s="89"/>
      <c r="L425" s="90"/>
    </row>
    <row r="426" spans="1:12" x14ac:dyDescent="0.15">
      <c r="A426" s="5"/>
      <c r="B426" s="57"/>
      <c r="C426" s="58"/>
      <c r="D426" s="22">
        <f>C426-B426</f>
        <v>0</v>
      </c>
      <c r="E426" s="23" t="str">
        <f>IF(B426="","",IF(B426=0,"",(C426/B426)-1))</f>
        <v/>
      </c>
      <c r="F426" s="126" t="b">
        <f>IF(B426="",IF(Aloitus_Start!$D$1="Suomi","Tieto puuttuu: "&amp;B$3,IF(Aloitus_Start!$D$1="Svenska","Information saknas: "&amp;B$3)),"")</f>
        <v>0</v>
      </c>
      <c r="G426" s="126" t="b">
        <f>IF(C426="",IF(Aloitus_Start!$D$1="Suomi","Tieto puuttuu: "&amp;C$3,IF(Aloitus_Start!$D$1="Svenska","Information saknas: "&amp;C$3)),"")</f>
        <v>0</v>
      </c>
    </row>
    <row r="427" spans="1:12" x14ac:dyDescent="0.15">
      <c r="A427" s="7"/>
      <c r="B427" s="63"/>
      <c r="C427" s="64"/>
      <c r="D427" s="27">
        <f>C427-B427</f>
        <v>0</v>
      </c>
      <c r="E427" s="23" t="str">
        <f>IF(B427="","",IF(B427=0,"",(C427/B427)-1))</f>
        <v/>
      </c>
      <c r="F427" s="98" t="b">
        <f>IF(B427="",IF(Aloitus_Start!$D$1="Suomi","Tieto puuttuu: "&amp;B$3,IF(Aloitus_Start!$D$1="Svenska","Information saknas: "&amp;B$3)),"")</f>
        <v>0</v>
      </c>
      <c r="G427" s="98" t="b">
        <f>IF(C427="",IF(Aloitus_Start!$D$1="Suomi","Tieto puuttuu: "&amp;C$3,IF(Aloitus_Start!$D$1="Svenska","Information saknas: "&amp;C$3)),"")</f>
        <v>0</v>
      </c>
    </row>
    <row r="428" spans="1:12" x14ac:dyDescent="0.15">
      <c r="A428" s="7"/>
      <c r="B428" s="63"/>
      <c r="C428" s="64"/>
      <c r="D428" s="27">
        <f>C428-B428</f>
        <v>0</v>
      </c>
      <c r="E428" s="23" t="str">
        <f>IF(B428="","",IF(B428=0,"",(C428/B428)-1))</f>
        <v/>
      </c>
      <c r="F428" s="98" t="b">
        <f>IF(B428="",IF(Aloitus_Start!$D$1="Suomi","Tieto puuttuu: "&amp;B$3,IF(Aloitus_Start!$D$1="Svenska","Information saknas: "&amp;B$3)),"")</f>
        <v>0</v>
      </c>
      <c r="G428" s="98" t="b">
        <f>IF(C428="",IF(Aloitus_Start!$D$1="Suomi","Tieto puuttuu: "&amp;C$3,IF(Aloitus_Start!$D$1="Svenska","Information saknas: "&amp;C$3)),"")</f>
        <v>0</v>
      </c>
      <c r="H428" s="38"/>
      <c r="I428" s="14"/>
      <c r="J428" s="14"/>
      <c r="K428" s="89"/>
      <c r="L428" s="90"/>
    </row>
    <row r="429" spans="1:12" x14ac:dyDescent="0.15">
      <c r="A429" s="4"/>
      <c r="B429" s="61"/>
      <c r="C429" s="62"/>
      <c r="D429" s="26"/>
      <c r="E429" s="36"/>
      <c r="F429" s="125"/>
      <c r="G429" s="125"/>
    </row>
    <row r="430" spans="1:12" x14ac:dyDescent="0.15">
      <c r="A430" s="5"/>
      <c r="B430" s="57"/>
      <c r="C430" s="58"/>
      <c r="D430" s="22">
        <f t="shared" ref="D430:D435" si="79">C430-B430</f>
        <v>0</v>
      </c>
      <c r="E430" s="23" t="str">
        <f t="shared" ref="E430:E435" si="80">IF(B430="","",IF(B430=0,"",(C430/B430)-1))</f>
        <v/>
      </c>
      <c r="F430" s="126" t="b">
        <f>IF(B430="",IF(Aloitus_Start!$D$1="Suomi","Tieto puuttuu: "&amp;B$3,IF(Aloitus_Start!$D$1="Svenska","Information saknas: "&amp;B$3)),"")</f>
        <v>0</v>
      </c>
      <c r="G430" s="126" t="b">
        <f>IF(C430="",IF(Aloitus_Start!$D$1="Suomi","Tieto puuttuu: "&amp;C$3,IF(Aloitus_Start!$D$1="Svenska","Information saknas: "&amp;C$3)),"")</f>
        <v>0</v>
      </c>
    </row>
    <row r="431" spans="1:12" x14ac:dyDescent="0.15">
      <c r="A431" s="7"/>
      <c r="B431" s="63"/>
      <c r="C431" s="64"/>
      <c r="D431" s="27">
        <f t="shared" si="79"/>
        <v>0</v>
      </c>
      <c r="E431" s="23" t="str">
        <f t="shared" si="80"/>
        <v/>
      </c>
      <c r="F431" s="98" t="b">
        <f>IF(B431="",IF(Aloitus_Start!$D$1="Suomi","Tieto puuttuu: "&amp;B$3,IF(Aloitus_Start!$D$1="Svenska","Information saknas: "&amp;B$3)),"")</f>
        <v>0</v>
      </c>
      <c r="G431" s="98" t="b">
        <f>IF(C431="",IF(Aloitus_Start!$D$1="Suomi","Tieto puuttuu: "&amp;C$3,IF(Aloitus_Start!$D$1="Svenska","Information saknas: "&amp;C$3)),"")</f>
        <v>0</v>
      </c>
    </row>
    <row r="432" spans="1:12" x14ac:dyDescent="0.15">
      <c r="A432" s="7"/>
      <c r="B432" s="63"/>
      <c r="C432" s="64"/>
      <c r="D432" s="27">
        <f t="shared" si="79"/>
        <v>0</v>
      </c>
      <c r="E432" s="23" t="str">
        <f t="shared" si="80"/>
        <v/>
      </c>
      <c r="F432" s="98" t="b">
        <f>IF(B432="",IF(Aloitus_Start!$D$1="Suomi","Tieto puuttuu: "&amp;B$3,IF(Aloitus_Start!$D$1="Svenska","Information saknas: "&amp;B$3)),"")</f>
        <v>0</v>
      </c>
      <c r="G432" s="98" t="b">
        <f>IF(C432="",IF(Aloitus_Start!$D$1="Suomi","Tieto puuttuu: "&amp;C$3,IF(Aloitus_Start!$D$1="Svenska","Information saknas: "&amp;C$3)),"")</f>
        <v>0</v>
      </c>
    </row>
    <row r="433" spans="1:12" x14ac:dyDescent="0.15">
      <c r="A433" s="5"/>
      <c r="B433" s="57"/>
      <c r="C433" s="58"/>
      <c r="D433" s="22">
        <f t="shared" si="79"/>
        <v>0</v>
      </c>
      <c r="E433" s="23" t="str">
        <f t="shared" si="80"/>
        <v/>
      </c>
      <c r="F433" s="126" t="b">
        <f>IF(B433="",IF(Aloitus_Start!$D$1="Suomi","Tieto puuttuu: "&amp;B$3,IF(Aloitus_Start!$D$1="Svenska","Information saknas: "&amp;B$3)),"")</f>
        <v>0</v>
      </c>
      <c r="G433" s="126" t="b">
        <f>IF(C433="",IF(Aloitus_Start!$D$1="Suomi","Tieto puuttuu: "&amp;C$3,IF(Aloitus_Start!$D$1="Svenska","Information saknas: "&amp;C$3)),"")</f>
        <v>0</v>
      </c>
      <c r="H433" s="38"/>
      <c r="I433" s="14"/>
      <c r="J433" s="14"/>
      <c r="K433" s="89"/>
      <c r="L433" s="90"/>
    </row>
    <row r="434" spans="1:12" x14ac:dyDescent="0.15">
      <c r="A434" s="7"/>
      <c r="B434" s="63"/>
      <c r="C434" s="64"/>
      <c r="D434" s="27">
        <f t="shared" si="79"/>
        <v>0</v>
      </c>
      <c r="E434" s="23" t="str">
        <f t="shared" si="80"/>
        <v/>
      </c>
      <c r="F434" s="98" t="b">
        <f>IF(B434="",IF(Aloitus_Start!$D$1="Suomi","Tieto puuttuu: "&amp;B$3,IF(Aloitus_Start!$D$1="Svenska","Information saknas: "&amp;B$3)),"")</f>
        <v>0</v>
      </c>
      <c r="G434" s="98" t="b">
        <f>IF(C434="",IF(Aloitus_Start!$D$1="Suomi","Tieto puuttuu: "&amp;C$3,IF(Aloitus_Start!$D$1="Svenska","Information saknas: "&amp;C$3)),"")</f>
        <v>0</v>
      </c>
    </row>
    <row r="435" spans="1:12" x14ac:dyDescent="0.15">
      <c r="A435" s="7"/>
      <c r="B435" s="63"/>
      <c r="C435" s="64"/>
      <c r="D435" s="27">
        <f t="shared" si="79"/>
        <v>0</v>
      </c>
      <c r="E435" s="23" t="str">
        <f t="shared" si="80"/>
        <v/>
      </c>
      <c r="F435" s="98" t="b">
        <f>IF(B435="",IF(Aloitus_Start!$D$1="Suomi","Tieto puuttuu: "&amp;B$3,IF(Aloitus_Start!$D$1="Svenska","Information saknas: "&amp;B$3)),"")</f>
        <v>0</v>
      </c>
      <c r="G435" s="98" t="b">
        <f>IF(C435="",IF(Aloitus_Start!$D$1="Suomi","Tieto puuttuu: "&amp;C$3,IF(Aloitus_Start!$D$1="Svenska","Information saknas: "&amp;C$3)),"")</f>
        <v>0</v>
      </c>
    </row>
    <row r="436" spans="1:12" x14ac:dyDescent="0.15">
      <c r="A436" s="4"/>
      <c r="B436" s="61"/>
      <c r="C436" s="62"/>
      <c r="D436" s="26"/>
      <c r="E436" s="36"/>
      <c r="F436" s="125"/>
      <c r="G436" s="125"/>
    </row>
    <row r="437" spans="1:12" x14ac:dyDescent="0.15">
      <c r="A437" s="4"/>
      <c r="B437" s="61"/>
      <c r="C437" s="62"/>
      <c r="D437" s="26"/>
      <c r="E437" s="36"/>
      <c r="F437" s="125"/>
      <c r="G437" s="125"/>
    </row>
    <row r="438" spans="1:12" x14ac:dyDescent="0.15">
      <c r="A438" s="5"/>
      <c r="B438" s="57"/>
      <c r="C438" s="58"/>
      <c r="D438" s="22">
        <f>C438-B438</f>
        <v>0</v>
      </c>
      <c r="E438" s="23" t="str">
        <f>IF(B438="","",IF(B438=0,"",(C438/B438)-1))</f>
        <v/>
      </c>
      <c r="F438" s="126" t="b">
        <f>IF(B438="",IF(Aloitus_Start!$D$1="Suomi","Tieto puuttuu: "&amp;B$3,IF(Aloitus_Start!$D$1="Svenska","Information saknas: "&amp;B$3)),"")</f>
        <v>0</v>
      </c>
      <c r="G438" s="126" t="b">
        <f>IF(C438="",IF(Aloitus_Start!$D$1="Suomi","Tieto puuttuu: "&amp;C$3,IF(Aloitus_Start!$D$1="Svenska","Information saknas: "&amp;C$3)),"")</f>
        <v>0</v>
      </c>
    </row>
    <row r="439" spans="1:12" x14ac:dyDescent="0.15">
      <c r="A439" s="7"/>
      <c r="B439" s="65"/>
      <c r="C439" s="66"/>
    </row>
    <row r="440" spans="1:12" x14ac:dyDescent="0.15">
      <c r="A440" s="3"/>
      <c r="B440" s="101"/>
      <c r="C440" s="102"/>
      <c r="D440" s="43"/>
      <c r="E440" s="19"/>
      <c r="F440" s="124"/>
      <c r="G440" s="124"/>
    </row>
    <row r="441" spans="1:12" x14ac:dyDescent="0.15">
      <c r="A441" s="4"/>
      <c r="B441" s="61"/>
      <c r="C441" s="62"/>
      <c r="D441" s="26">
        <f>C441-B441</f>
        <v>0</v>
      </c>
      <c r="E441" s="23" t="str">
        <f>IF(B441="","",IF(B441=0,"",(C441/B441)-1))</f>
        <v/>
      </c>
      <c r="F441" s="125" t="b">
        <f>IF(B441="",IF(Aloitus_Start!$D$1="Suomi","Tieto puuttuu: "&amp;B$3,IF(Aloitus_Start!$D$1="Svenska","Information saknas: "&amp;B$3)),"")</f>
        <v>0</v>
      </c>
      <c r="G441" s="125" t="b">
        <f>IF(C441="",IF(Aloitus_Start!$D$1="Suomi","Tieto puuttuu: "&amp;C$3,IF(Aloitus_Start!$D$1="Svenska","Information saknas: "&amp;C$3)),"")</f>
        <v>0</v>
      </c>
    </row>
    <row r="442" spans="1:12" x14ac:dyDescent="0.15">
      <c r="A442" s="3"/>
      <c r="B442" s="99"/>
      <c r="C442" s="100"/>
      <c r="D442" s="18"/>
      <c r="E442" s="19"/>
      <c r="F442" s="124"/>
      <c r="G442" s="124"/>
    </row>
    <row r="443" spans="1:12" x14ac:dyDescent="0.15">
      <c r="A443" s="4"/>
      <c r="B443" s="55"/>
      <c r="C443" s="56"/>
      <c r="D443" s="20"/>
      <c r="E443" s="36"/>
      <c r="F443" s="125"/>
      <c r="G443" s="125"/>
    </row>
    <row r="444" spans="1:12" x14ac:dyDescent="0.15">
      <c r="A444" s="7"/>
      <c r="B444" s="65"/>
      <c r="C444" s="66"/>
      <c r="D444" s="15">
        <f>C444-B444</f>
        <v>0</v>
      </c>
      <c r="E444" s="23" t="str">
        <f>IF(B444="","",IF(B444=0,"",(C444/B444)-1))</f>
        <v/>
      </c>
      <c r="F444" s="98" t="b">
        <f>IF(B444="",IF(Aloitus_Start!$D$1="Suomi","Tieto puuttuu: "&amp;B$3,IF(Aloitus_Start!$D$1="Svenska","Information saknas: "&amp;B$3)),"")</f>
        <v>0</v>
      </c>
      <c r="G444" s="98" t="b">
        <f>IF(C444="",IF(Aloitus_Start!$D$1="Suomi","Tieto puuttuu: "&amp;C$3,IF(Aloitus_Start!$D$1="Svenska","Information saknas: "&amp;C$3)),"")</f>
        <v>0</v>
      </c>
    </row>
    <row r="445" spans="1:12" x14ac:dyDescent="0.15">
      <c r="A445" s="7"/>
      <c r="B445" s="63"/>
      <c r="C445" s="64"/>
      <c r="D445" s="27">
        <f>C445-B445</f>
        <v>0</v>
      </c>
      <c r="E445" s="23" t="str">
        <f>IF(B445="","",IF(B445=0,"",(C445/B445)-1))</f>
        <v/>
      </c>
      <c r="F445" s="98" t="b">
        <f>IF(B445="",IF(Aloitus_Start!$D$1="Suomi","Tieto puuttuu: "&amp;B$3,IF(Aloitus_Start!$D$1="Svenska","Information saknas: "&amp;B$3)),"")</f>
        <v>0</v>
      </c>
      <c r="G445" s="98" t="b">
        <f>IF(C445="",IF(Aloitus_Start!$D$1="Suomi","Tieto puuttuu: "&amp;C$3,IF(Aloitus_Start!$D$1="Svenska","Information saknas: "&amp;C$3)),"")</f>
        <v>0</v>
      </c>
    </row>
    <row r="446" spans="1:12" x14ac:dyDescent="0.15">
      <c r="A446" s="4"/>
      <c r="B446" s="55"/>
      <c r="C446" s="56"/>
      <c r="D446" s="20">
        <f>C446-B446</f>
        <v>0</v>
      </c>
      <c r="E446" s="23" t="str">
        <f>IF(B446="","",IF(B446=0,"",(C446/B446)-1))</f>
        <v/>
      </c>
      <c r="F446" s="125" t="b">
        <f>IF(B446="",IF(Aloitus_Start!$D$1="Suomi","Tieto puuttuu: "&amp;B$3,IF(Aloitus_Start!$D$1="Svenska","Information saknas: "&amp;B$3)),"")</f>
        <v>0</v>
      </c>
      <c r="G446" s="125" t="b">
        <f>IF(C446="",IF(Aloitus_Start!$D$1="Suomi","Tieto puuttuu: "&amp;C$3,IF(Aloitus_Start!$D$1="Svenska","Information saknas: "&amp;C$3)),"")</f>
        <v>0</v>
      </c>
      <c r="H446" s="38"/>
      <c r="I446" s="14"/>
      <c r="J446" s="14"/>
      <c r="K446" s="89"/>
      <c r="L446" s="90"/>
    </row>
    <row r="447" spans="1:12" x14ac:dyDescent="0.15">
      <c r="A447" s="4"/>
      <c r="B447" s="55"/>
      <c r="C447" s="56"/>
      <c r="D447" s="20">
        <f>C447-B447</f>
        <v>0</v>
      </c>
      <c r="E447" s="23" t="str">
        <f>IF(B447="","",IF(B447=0,"",(C447/B447)-1))</f>
        <v/>
      </c>
      <c r="F447" s="125" t="b">
        <f>IF(B447="",IF(Aloitus_Start!$D$1="Suomi","Tieto puuttuu: "&amp;B$3,IF(Aloitus_Start!$D$1="Svenska","Information saknas: "&amp;B$3)),"")</f>
        <v>0</v>
      </c>
      <c r="G447" s="125" t="b">
        <f>IF(C447="",IF(Aloitus_Start!$D$1="Suomi","Tieto puuttuu: "&amp;C$3,IF(Aloitus_Start!$D$1="Svenska","Information saknas: "&amp;C$3)),"")</f>
        <v>0</v>
      </c>
    </row>
    <row r="448" spans="1:12" x14ac:dyDescent="0.15">
      <c r="A448" s="4"/>
      <c r="B448" s="61"/>
      <c r="C448" s="62"/>
      <c r="D448" s="26">
        <f>C448-B448</f>
        <v>0</v>
      </c>
      <c r="E448" s="23" t="str">
        <f>IF(B448="","",IF(B448=0,"",(C448/B448)-1))</f>
        <v/>
      </c>
      <c r="F448" s="125" t="b">
        <f>IF(B448="",IF(Aloitus_Start!$D$1="Suomi","Tieto puuttuu: "&amp;B$3,IF(Aloitus_Start!$D$1="Svenska","Information saknas: "&amp;B$3)),"")</f>
        <v>0</v>
      </c>
      <c r="G448" s="125" t="b">
        <f>IF(C448="",IF(Aloitus_Start!$D$1="Suomi","Tieto puuttuu: "&amp;C$3,IF(Aloitus_Start!$D$1="Svenska","Information saknas: "&amp;C$3)),"")</f>
        <v>0</v>
      </c>
    </row>
    <row r="449" spans="1:12" x14ac:dyDescent="0.15">
      <c r="A449" s="8"/>
      <c r="B449" s="67"/>
      <c r="C449" s="68"/>
      <c r="D449" s="30"/>
      <c r="E449" s="31"/>
      <c r="F449" s="128"/>
      <c r="G449" s="128"/>
    </row>
    <row r="450" spans="1:12" x14ac:dyDescent="0.15">
      <c r="A450" s="3"/>
      <c r="B450" s="99"/>
      <c r="C450" s="100"/>
      <c r="D450" s="18"/>
      <c r="E450" s="19"/>
      <c r="F450" s="124"/>
      <c r="G450" s="124"/>
      <c r="H450" s="38"/>
      <c r="I450" s="14"/>
      <c r="J450" s="14"/>
      <c r="K450" s="89"/>
      <c r="L450" s="90"/>
    </row>
    <row r="451" spans="1:12" x14ac:dyDescent="0.15">
      <c r="A451" s="4"/>
      <c r="B451" s="55"/>
      <c r="C451" s="56"/>
      <c r="D451" s="20">
        <f t="shared" ref="D451:D460" si="81">C451-B451</f>
        <v>0</v>
      </c>
      <c r="E451" s="23" t="str">
        <f t="shared" ref="E451:E460" si="82">IF(B451="","",IF(B451=0,"",(C451/B451)-1))</f>
        <v/>
      </c>
      <c r="F451" s="125" t="b">
        <f>IF(B451="",IF(Aloitus_Start!$D$1="Suomi","Tieto puuttuu: "&amp;B$3,IF(Aloitus_Start!$D$1="Svenska","Information saknas: "&amp;B$3)),"")</f>
        <v>0</v>
      </c>
      <c r="G451" s="125" t="b">
        <f>IF(C451="",IF(Aloitus_Start!$D$1="Suomi","Tieto puuttuu: "&amp;C$3,IF(Aloitus_Start!$D$1="Svenska","Information saknas: "&amp;C$3)),"")</f>
        <v>0</v>
      </c>
    </row>
    <row r="452" spans="1:12" x14ac:dyDescent="0.15">
      <c r="A452" s="5"/>
      <c r="B452" s="71"/>
      <c r="C452" s="72"/>
      <c r="D452" s="40">
        <f t="shared" si="81"/>
        <v>0</v>
      </c>
      <c r="E452" s="23" t="str">
        <f t="shared" si="82"/>
        <v/>
      </c>
      <c r="F452" s="126" t="b">
        <f>IF(B452="",IF(Aloitus_Start!$D$1="Suomi","Tieto puuttuu: "&amp;B$3,IF(Aloitus_Start!$D$1="Svenska","Information saknas: "&amp;B$3)),"")</f>
        <v>0</v>
      </c>
      <c r="G452" s="126" t="b">
        <f>IF(C452="",IF(Aloitus_Start!$D$1="Suomi","Tieto puuttuu: "&amp;C$3,IF(Aloitus_Start!$D$1="Svenska","Information saknas: "&amp;C$3)),"")</f>
        <v>0</v>
      </c>
    </row>
    <row r="453" spans="1:12" x14ac:dyDescent="0.15">
      <c r="A453" s="7"/>
      <c r="B453" s="65"/>
      <c r="C453" s="66"/>
      <c r="D453" s="15">
        <f t="shared" si="81"/>
        <v>0</v>
      </c>
      <c r="E453" s="23" t="str">
        <f t="shared" si="82"/>
        <v/>
      </c>
      <c r="F453" s="98" t="b">
        <f>IF(B453="",IF(Aloitus_Start!$D$1="Suomi","Tieto puuttuu: "&amp;B$3,IF(Aloitus_Start!$D$1="Svenska","Information saknas: "&amp;B$3)),"")</f>
        <v>0</v>
      </c>
      <c r="G453" s="98" t="b">
        <f>IF(C453="",IF(Aloitus_Start!$D$1="Suomi","Tieto puuttuu: "&amp;C$3,IF(Aloitus_Start!$D$1="Svenska","Information saknas: "&amp;C$3)),"")</f>
        <v>0</v>
      </c>
    </row>
    <row r="454" spans="1:12" x14ac:dyDescent="0.15">
      <c r="A454" s="7"/>
      <c r="B454" s="65"/>
      <c r="C454" s="66"/>
      <c r="D454" s="15">
        <f t="shared" si="81"/>
        <v>0</v>
      </c>
      <c r="E454" s="23" t="str">
        <f t="shared" si="82"/>
        <v/>
      </c>
      <c r="F454" s="98" t="b">
        <f>IF(B454="",IF(Aloitus_Start!$D$1="Suomi","Tieto puuttuu: "&amp;B$3,IF(Aloitus_Start!$D$1="Svenska","Information saknas: "&amp;B$3)),"")</f>
        <v>0</v>
      </c>
      <c r="G454" s="98" t="b">
        <f>IF(C454="",IF(Aloitus_Start!$D$1="Suomi","Tieto puuttuu: "&amp;C$3,IF(Aloitus_Start!$D$1="Svenska","Information saknas: "&amp;C$3)),"")</f>
        <v>0</v>
      </c>
      <c r="H454" s="38"/>
      <c r="I454" s="14"/>
      <c r="J454" s="14"/>
      <c r="K454" s="89"/>
      <c r="L454" s="90"/>
    </row>
    <row r="455" spans="1:12" x14ac:dyDescent="0.15">
      <c r="A455" s="9"/>
      <c r="B455" s="77"/>
      <c r="C455" s="78"/>
      <c r="D455" s="15">
        <f t="shared" si="81"/>
        <v>0</v>
      </c>
      <c r="E455" s="23" t="str">
        <f t="shared" si="82"/>
        <v/>
      </c>
      <c r="F455" s="130" t="b">
        <f>IF(B455="",IF(Aloitus_Start!$D$1="Suomi","Tieto puuttuu: "&amp;B$3,IF(Aloitus_Start!$D$1="Svenska","Information saknas: "&amp;B$3)),"")</f>
        <v>0</v>
      </c>
      <c r="G455" s="130" t="b">
        <f>IF(C455="",IF(Aloitus_Start!$D$1="Suomi","Tieto puuttuu: "&amp;C$3,IF(Aloitus_Start!$D$1="Svenska","Information saknas: "&amp;C$3)),"")</f>
        <v>0</v>
      </c>
    </row>
    <row r="456" spans="1:12" x14ac:dyDescent="0.15">
      <c r="A456" s="5"/>
      <c r="B456" s="71"/>
      <c r="C456" s="72"/>
      <c r="D456" s="40">
        <f t="shared" si="81"/>
        <v>0</v>
      </c>
      <c r="E456" s="23" t="str">
        <f t="shared" si="82"/>
        <v/>
      </c>
      <c r="F456" s="126" t="b">
        <f>IF(B456="",IF(Aloitus_Start!$D$1="Suomi","Tieto puuttuu: "&amp;B$3,IF(Aloitus_Start!$D$1="Svenska","Information saknas: "&amp;B$3)),"")</f>
        <v>0</v>
      </c>
      <c r="G456" s="126" t="b">
        <f>IF(C456="",IF(Aloitus_Start!$D$1="Suomi","Tieto puuttuu: "&amp;C$3,IF(Aloitus_Start!$D$1="Svenska","Information saknas: "&amp;C$3)),"")</f>
        <v>0</v>
      </c>
    </row>
    <row r="457" spans="1:12" x14ac:dyDescent="0.15">
      <c r="A457" s="7"/>
      <c r="B457" s="65"/>
      <c r="C457" s="66"/>
      <c r="D457" s="15">
        <f t="shared" si="81"/>
        <v>0</v>
      </c>
      <c r="E457" s="23" t="str">
        <f t="shared" si="82"/>
        <v/>
      </c>
      <c r="F457" s="98" t="b">
        <f>IF(B457="",IF(Aloitus_Start!$D$1="Suomi","Tieto puuttuu: "&amp;B$3,IF(Aloitus_Start!$D$1="Svenska","Information saknas: "&amp;B$3)),"")</f>
        <v>0</v>
      </c>
      <c r="G457" s="98" t="b">
        <f>IF(C457="",IF(Aloitus_Start!$D$1="Suomi","Tieto puuttuu: "&amp;C$3,IF(Aloitus_Start!$D$1="Svenska","Information saknas: "&amp;C$3)),"")</f>
        <v>0</v>
      </c>
    </row>
    <row r="458" spans="1:12" x14ac:dyDescent="0.15">
      <c r="A458" s="7"/>
      <c r="B458" s="65"/>
      <c r="C458" s="66"/>
      <c r="D458" s="15">
        <f t="shared" si="81"/>
        <v>0</v>
      </c>
      <c r="E458" s="23" t="str">
        <f t="shared" si="82"/>
        <v/>
      </c>
      <c r="F458" s="98" t="b">
        <f>IF(B458="",IF(Aloitus_Start!$D$1="Suomi","Tieto puuttuu: "&amp;B$3,IF(Aloitus_Start!$D$1="Svenska","Information saknas: "&amp;B$3)),"")</f>
        <v>0</v>
      </c>
      <c r="G458" s="98" t="b">
        <f>IF(C458="",IF(Aloitus_Start!$D$1="Suomi","Tieto puuttuu: "&amp;C$3,IF(Aloitus_Start!$D$1="Svenska","Information saknas: "&amp;C$3)),"")</f>
        <v>0</v>
      </c>
    </row>
    <row r="459" spans="1:12" x14ac:dyDescent="0.15">
      <c r="A459" s="9"/>
      <c r="B459" s="77"/>
      <c r="C459" s="78"/>
      <c r="D459" s="15">
        <f t="shared" si="81"/>
        <v>0</v>
      </c>
      <c r="E459" s="23" t="str">
        <f t="shared" si="82"/>
        <v/>
      </c>
      <c r="F459" s="130" t="b">
        <f>IF(B459="",IF(Aloitus_Start!$D$1="Suomi","Tieto puuttuu: "&amp;B$3,IF(Aloitus_Start!$D$1="Svenska","Information saknas: "&amp;B$3)),"")</f>
        <v>0</v>
      </c>
      <c r="G459" s="130" t="b">
        <f>IF(C459="",IF(Aloitus_Start!$D$1="Suomi","Tieto puuttuu: "&amp;C$3,IF(Aloitus_Start!$D$1="Svenska","Information saknas: "&amp;C$3)),"")</f>
        <v>0</v>
      </c>
    </row>
    <row r="460" spans="1:12" x14ac:dyDescent="0.15">
      <c r="A460" s="10"/>
      <c r="B460" s="79"/>
      <c r="C460" s="80"/>
      <c r="D460" s="40">
        <f t="shared" si="81"/>
        <v>0</v>
      </c>
      <c r="E460" s="23" t="str">
        <f t="shared" si="82"/>
        <v/>
      </c>
      <c r="F460" s="135" t="b">
        <f>IF(B460="",IF(Aloitus_Start!$D$1="Suomi","Tieto puuttuu: "&amp;B$3,IF(Aloitus_Start!$D$1="Svenska","Information saknas: "&amp;B$3)),"")</f>
        <v>0</v>
      </c>
      <c r="G460" s="135" t="b">
        <f>IF(C460="",IF(Aloitus_Start!$D$1="Suomi","Tieto puuttuu: "&amp;C$3,IF(Aloitus_Start!$D$1="Svenska","Information saknas: "&amp;C$3)),"")</f>
        <v>0</v>
      </c>
    </row>
    <row r="461" spans="1:12" x14ac:dyDescent="0.15">
      <c r="A461" s="3"/>
      <c r="B461" s="99"/>
      <c r="C461" s="100"/>
      <c r="D461" s="18"/>
      <c r="E461" s="19"/>
      <c r="F461" s="124"/>
      <c r="G461" s="124"/>
    </row>
    <row r="462" spans="1:12" x14ac:dyDescent="0.15">
      <c r="A462" s="4"/>
      <c r="B462" s="61"/>
      <c r="C462" s="62"/>
      <c r="D462" s="26">
        <f>C462-B462</f>
        <v>0</v>
      </c>
      <c r="E462" s="23" t="str">
        <f>IF(B462="","",IF(B462=0,"",(C462/B462)-1))</f>
        <v/>
      </c>
      <c r="F462" s="125" t="b">
        <f>IF(B462="",IF(Aloitus_Start!$D$1="Suomi","Tieto puuttuu: "&amp;B$3,IF(Aloitus_Start!$D$1="Svenska","Information saknas: "&amp;B$3)),"")</f>
        <v>0</v>
      </c>
      <c r="G462" s="125" t="b">
        <f>IF(C462="",IF(Aloitus_Start!$D$1="Suomi","Tieto puuttuu: "&amp;C$3,IF(Aloitus_Start!$D$1="Svenska","Information saknas: "&amp;C$3)),"")</f>
        <v>0</v>
      </c>
    </row>
    <row r="463" spans="1:12" x14ac:dyDescent="0.15">
      <c r="A463" s="7"/>
      <c r="B463" s="63"/>
      <c r="C463" s="64"/>
      <c r="D463" s="27">
        <f>C463-B463</f>
        <v>0</v>
      </c>
      <c r="E463" s="23" t="str">
        <f>IF(B463="","",IF(B463=0,"",(C463/B463)-1))</f>
        <v/>
      </c>
      <c r="F463" s="98" t="b">
        <f>IF(B463="",IF(Aloitus_Start!$D$1="Suomi","Tieto puuttuu: "&amp;B$3,IF(Aloitus_Start!$D$1="Svenska","Information saknas: "&amp;B$3)),"")</f>
        <v>0</v>
      </c>
      <c r="G463" s="98" t="b">
        <f>IF(C463="",IF(Aloitus_Start!$D$1="Suomi","Tieto puuttuu: "&amp;C$3,IF(Aloitus_Start!$D$1="Svenska","Information saknas: "&amp;C$3)),"")</f>
        <v>0</v>
      </c>
    </row>
    <row r="464" spans="1:12" x14ac:dyDescent="0.15">
      <c r="A464" s="7"/>
      <c r="B464" s="63"/>
      <c r="C464" s="64"/>
      <c r="D464" s="27">
        <f>C464-B464</f>
        <v>0</v>
      </c>
      <c r="E464" s="23" t="str">
        <f>IF(B464="","",IF(B464=0,"",(C464/B464)-1))</f>
        <v/>
      </c>
      <c r="F464" s="98" t="b">
        <f>IF(B464="",IF(Aloitus_Start!$D$1="Suomi","Tieto puuttuu: "&amp;B$3,IF(Aloitus_Start!$D$1="Svenska","Information saknas: "&amp;B$3)),"")</f>
        <v>0</v>
      </c>
      <c r="G464" s="98" t="b">
        <f>IF(C464="",IF(Aloitus_Start!$D$1="Suomi","Tieto puuttuu: "&amp;C$3,IF(Aloitus_Start!$D$1="Svenska","Information saknas: "&amp;C$3)),"")</f>
        <v>0</v>
      </c>
    </row>
    <row r="465" spans="1:12" x14ac:dyDescent="0.15">
      <c r="A465" s="3"/>
      <c r="B465" s="99"/>
      <c r="C465" s="100"/>
      <c r="D465" s="18"/>
      <c r="E465" s="19"/>
      <c r="F465" s="124"/>
      <c r="G465" s="124"/>
    </row>
    <row r="466" spans="1:12" x14ac:dyDescent="0.15">
      <c r="A466" s="4"/>
      <c r="B466" s="61"/>
      <c r="C466" s="62"/>
      <c r="D466" s="26">
        <f>C466-B466</f>
        <v>0</v>
      </c>
      <c r="E466" s="23" t="str">
        <f>IF(B466="","",IF(B466=0,"",(C466/B466)-1))</f>
        <v/>
      </c>
      <c r="F466" s="125" t="b">
        <f>IF(B466="",IF(Aloitus_Start!$D$1="Suomi","Tieto puuttuu: "&amp;B$3,IF(Aloitus_Start!$D$1="Svenska","Information saknas: "&amp;B$3)),"")</f>
        <v>0</v>
      </c>
      <c r="G466" s="125" t="b">
        <f>IF(C466="",IF(Aloitus_Start!$D$1="Suomi","Tieto puuttuu: "&amp;C$3,IF(Aloitus_Start!$D$1="Svenska","Information saknas: "&amp;C$3)),"")</f>
        <v>0</v>
      </c>
    </row>
    <row r="467" spans="1:12" x14ac:dyDescent="0.15">
      <c r="A467" s="7"/>
      <c r="B467" s="63"/>
      <c r="C467" s="64"/>
      <c r="D467" s="27">
        <f>C467-B467</f>
        <v>0</v>
      </c>
      <c r="E467" s="23" t="str">
        <f>IF(B467="","",IF(B467=0,"",(C467/B467)-1))</f>
        <v/>
      </c>
      <c r="F467" s="98" t="b">
        <f>IF(B467="",IF(Aloitus_Start!$D$1="Suomi","Tieto puuttuu: "&amp;B$3,IF(Aloitus_Start!$D$1="Svenska","Information saknas: "&amp;B$3)),"")</f>
        <v>0</v>
      </c>
      <c r="G467" s="98" t="b">
        <f>IF(C467="",IF(Aloitus_Start!$D$1="Suomi","Tieto puuttuu: "&amp;C$3,IF(Aloitus_Start!$D$1="Svenska","Information saknas: "&amp;C$3)),"")</f>
        <v>0</v>
      </c>
    </row>
    <row r="468" spans="1:12" x14ac:dyDescent="0.15">
      <c r="A468" s="7"/>
      <c r="B468" s="63"/>
      <c r="C468" s="64"/>
      <c r="D468" s="27">
        <f>C468-B468</f>
        <v>0</v>
      </c>
      <c r="E468" s="23" t="str">
        <f>IF(B468="","",IF(B468=0,"",(C468/B468)-1))</f>
        <v/>
      </c>
      <c r="F468" s="98" t="b">
        <f>IF(B468="",IF(Aloitus_Start!$D$1="Suomi","Tieto puuttuu: "&amp;B$3,IF(Aloitus_Start!$D$1="Svenska","Information saknas: "&amp;B$3)),"")</f>
        <v>0</v>
      </c>
      <c r="G468" s="98" t="b">
        <f>IF(C468="",IF(Aloitus_Start!$D$1="Suomi","Tieto puuttuu: "&amp;C$3,IF(Aloitus_Start!$D$1="Svenska","Information saknas: "&amp;C$3)),"")</f>
        <v>0</v>
      </c>
    </row>
    <row r="469" spans="1:12" x14ac:dyDescent="0.15">
      <c r="A469" s="3"/>
      <c r="B469" s="101"/>
      <c r="C469" s="102"/>
      <c r="D469" s="43"/>
      <c r="E469" s="19"/>
      <c r="F469" s="124"/>
      <c r="G469" s="124"/>
    </row>
    <row r="470" spans="1:12" x14ac:dyDescent="0.15">
      <c r="A470" s="4"/>
      <c r="B470" s="61"/>
      <c r="C470" s="62"/>
      <c r="D470" s="26">
        <f>C470-B470</f>
        <v>0</v>
      </c>
      <c r="E470" s="23" t="str">
        <f>IF(B470="","",IF(B470=0,"",(C470/B470)-1))</f>
        <v/>
      </c>
      <c r="F470" s="125" t="b">
        <f>IF(B470="",IF(Aloitus_Start!$D$1="Suomi","Tieto puuttuu: "&amp;B$3,IF(Aloitus_Start!$D$1="Svenska","Information saknas: "&amp;B$3)),"")</f>
        <v>0</v>
      </c>
      <c r="G470" s="125" t="b">
        <f>IF(C470="",IF(Aloitus_Start!$D$1="Suomi","Tieto puuttuu: "&amp;C$3,IF(Aloitus_Start!$D$1="Svenska","Information saknas: "&amp;C$3)),"")</f>
        <v>0</v>
      </c>
      <c r="H470" s="38"/>
      <c r="I470" s="14"/>
      <c r="J470" s="14"/>
      <c r="K470" s="89"/>
      <c r="L470" s="90"/>
    </row>
    <row r="471" spans="1:12" x14ac:dyDescent="0.15">
      <c r="A471" s="4"/>
      <c r="B471" s="61"/>
      <c r="C471" s="62"/>
      <c r="D471" s="26">
        <f>C471-B471</f>
        <v>0</v>
      </c>
      <c r="E471" s="23" t="str">
        <f>IF(B471="","",IF(B471=0,"",(C471/B471)-1))</f>
        <v/>
      </c>
      <c r="F471" s="125" t="b">
        <f>IF(B471="",IF(Aloitus_Start!$D$1="Suomi","Tieto puuttuu: "&amp;B$3,IF(Aloitus_Start!$D$1="Svenska","Information saknas: "&amp;B$3)),"")</f>
        <v>0</v>
      </c>
      <c r="G471" s="125" t="b">
        <f>IF(C471="",IF(Aloitus_Start!$D$1="Suomi","Tieto puuttuu: "&amp;C$3,IF(Aloitus_Start!$D$1="Svenska","Information saknas: "&amp;C$3)),"")</f>
        <v>0</v>
      </c>
    </row>
    <row r="472" spans="1:12" x14ac:dyDescent="0.15">
      <c r="A472" s="4"/>
      <c r="B472" s="61"/>
      <c r="C472" s="62"/>
      <c r="D472" s="26">
        <f>C472-B472</f>
        <v>0</v>
      </c>
      <c r="E472" s="23" t="str">
        <f>IF(B472="","",IF(B472=0,"",(C472/B472)-1))</f>
        <v/>
      </c>
      <c r="F472" s="125" t="b">
        <f>IF(B472="",IF(Aloitus_Start!$D$1="Suomi","Tieto puuttuu: "&amp;B$3,IF(Aloitus_Start!$D$1="Svenska","Information saknas: "&amp;B$3)),"")</f>
        <v>0</v>
      </c>
      <c r="G472" s="125" t="b">
        <f>IF(C472="",IF(Aloitus_Start!$D$1="Suomi","Tieto puuttuu: "&amp;C$3,IF(Aloitus_Start!$D$1="Svenska","Information saknas: "&amp;C$3)),"")</f>
        <v>0</v>
      </c>
    </row>
    <row r="473" spans="1:12" x14ac:dyDescent="0.15">
      <c r="A473" s="4"/>
      <c r="B473" s="61"/>
      <c r="C473" s="62"/>
      <c r="D473" s="26">
        <f>C473-B473</f>
        <v>0</v>
      </c>
      <c r="E473" s="23" t="str">
        <f>IF(B473="","",IF(B473=0,"",(C473/B473)-1))</f>
        <v/>
      </c>
      <c r="F473" s="125" t="b">
        <f>IF(B473="",IF(Aloitus_Start!$D$1="Suomi","Tieto puuttuu: "&amp;B$3,IF(Aloitus_Start!$D$1="Svenska","Information saknas: "&amp;B$3)),"")</f>
        <v>0</v>
      </c>
      <c r="G473" s="125" t="b">
        <f>IF(C473="",IF(Aloitus_Start!$D$1="Suomi","Tieto puuttuu: "&amp;C$3,IF(Aloitus_Start!$D$1="Svenska","Information saknas: "&amp;C$3)),"")</f>
        <v>0</v>
      </c>
    </row>
    <row r="474" spans="1:12" x14ac:dyDescent="0.15">
      <c r="A474" s="3"/>
      <c r="B474" s="99"/>
      <c r="C474" s="100"/>
      <c r="D474" s="18"/>
      <c r="E474" s="19"/>
      <c r="F474" s="124"/>
      <c r="G474" s="124"/>
    </row>
    <row r="475" spans="1:12" x14ac:dyDescent="0.15">
      <c r="A475" s="4"/>
      <c r="B475" s="55"/>
      <c r="C475" s="56"/>
      <c r="D475" s="20"/>
      <c r="E475" s="21"/>
      <c r="F475" s="125"/>
      <c r="G475" s="125"/>
    </row>
    <row r="476" spans="1:12" x14ac:dyDescent="0.15">
      <c r="A476" s="5"/>
      <c r="B476" s="71"/>
      <c r="C476" s="72"/>
      <c r="D476" s="40">
        <f t="shared" ref="D476:D481" si="83">C476-B476</f>
        <v>0</v>
      </c>
      <c r="E476" s="23" t="str">
        <f t="shared" ref="E476:E481" si="84">IF(B476="","",IF(B476=0,"",(C476/B476)-1))</f>
        <v/>
      </c>
      <c r="F476" s="126" t="b">
        <f>IF(B476="",IF(Aloitus_Start!$D$1="Suomi","Tieto puuttuu: "&amp;B$3,IF(Aloitus_Start!$D$1="Svenska","Information saknas: "&amp;B$3)),"")</f>
        <v>0</v>
      </c>
      <c r="G476" s="126" t="b">
        <f>IF(C476="",IF(Aloitus_Start!$D$1="Suomi","Tieto puuttuu: "&amp;C$3,IF(Aloitus_Start!$D$1="Svenska","Information saknas: "&amp;C$3)),"")</f>
        <v>0</v>
      </c>
    </row>
    <row r="477" spans="1:12" x14ac:dyDescent="0.15">
      <c r="A477" s="7"/>
      <c r="B477" s="65"/>
      <c r="C477" s="66"/>
      <c r="D477" s="15">
        <f t="shared" si="83"/>
        <v>0</v>
      </c>
      <c r="E477" s="23" t="str">
        <f t="shared" si="84"/>
        <v/>
      </c>
      <c r="F477" s="98" t="b">
        <f>IF(B477="",IF(Aloitus_Start!$D$1="Suomi","Tieto puuttuu: "&amp;B$3,IF(Aloitus_Start!$D$1="Svenska","Information saknas: "&amp;B$3)),"")</f>
        <v>0</v>
      </c>
      <c r="G477" s="98" t="b">
        <f>IF(C477="",IF(Aloitus_Start!$D$1="Suomi","Tieto puuttuu: "&amp;C$3,IF(Aloitus_Start!$D$1="Svenska","Information saknas: "&amp;C$3)),"")</f>
        <v>0</v>
      </c>
    </row>
    <row r="478" spans="1:12" x14ac:dyDescent="0.15">
      <c r="A478" s="7"/>
      <c r="B478" s="65"/>
      <c r="C478" s="66"/>
      <c r="D478" s="15">
        <f t="shared" si="83"/>
        <v>0</v>
      </c>
      <c r="E478" s="23" t="str">
        <f t="shared" si="84"/>
        <v/>
      </c>
      <c r="F478" s="98" t="b">
        <f>IF(B478="",IF(Aloitus_Start!$D$1="Suomi","Tieto puuttuu: "&amp;B$3,IF(Aloitus_Start!$D$1="Svenska","Information saknas: "&amp;B$3)),"")</f>
        <v>0</v>
      </c>
      <c r="G478" s="98" t="b">
        <f>IF(C478="",IF(Aloitus_Start!$D$1="Suomi","Tieto puuttuu: "&amp;C$3,IF(Aloitus_Start!$D$1="Svenska","Information saknas: "&amp;C$3)),"")</f>
        <v>0</v>
      </c>
    </row>
    <row r="479" spans="1:12" x14ac:dyDescent="0.15">
      <c r="A479" s="7"/>
      <c r="B479" s="65"/>
      <c r="C479" s="66"/>
      <c r="D479" s="15">
        <f t="shared" si="83"/>
        <v>0</v>
      </c>
      <c r="E479" s="23" t="str">
        <f t="shared" si="84"/>
        <v/>
      </c>
      <c r="F479" s="98" t="b">
        <f>IF(B479="",IF(Aloitus_Start!$D$1="Suomi","Tieto puuttuu: "&amp;B$3,IF(Aloitus_Start!$D$1="Svenska","Information saknas: "&amp;B$3)),"")</f>
        <v>0</v>
      </c>
      <c r="G479" s="98" t="b">
        <f>IF(C479="",IF(Aloitus_Start!$D$1="Suomi","Tieto puuttuu: "&amp;C$3,IF(Aloitus_Start!$D$1="Svenska","Information saknas: "&amp;C$3)),"")</f>
        <v>0</v>
      </c>
    </row>
    <row r="480" spans="1:12" x14ac:dyDescent="0.15">
      <c r="A480" s="7"/>
      <c r="B480" s="65"/>
      <c r="C480" s="66"/>
      <c r="D480" s="15">
        <f t="shared" si="83"/>
        <v>0</v>
      </c>
      <c r="E480" s="23" t="str">
        <f t="shared" si="84"/>
        <v/>
      </c>
      <c r="F480" s="98" t="b">
        <f>IF(B480="",IF(Aloitus_Start!$D$1="Suomi","Tieto puuttuu: "&amp;B$3,IF(Aloitus_Start!$D$1="Svenska","Information saknas: "&amp;B$3)),"")</f>
        <v>0</v>
      </c>
      <c r="G480" s="98" t="b">
        <f>IF(C480="",IF(Aloitus_Start!$D$1="Suomi","Tieto puuttuu: "&amp;C$3,IF(Aloitus_Start!$D$1="Svenska","Information saknas: "&amp;C$3)),"")</f>
        <v>0</v>
      </c>
    </row>
    <row r="481" spans="1:12" x14ac:dyDescent="0.15">
      <c r="A481" s="4"/>
      <c r="B481" s="55"/>
      <c r="C481" s="56"/>
      <c r="D481" s="20">
        <f t="shared" si="83"/>
        <v>0</v>
      </c>
      <c r="E481" s="23" t="str">
        <f t="shared" si="84"/>
        <v/>
      </c>
      <c r="F481" s="125" t="b">
        <f>IF(B481="",IF(Aloitus_Start!$D$1="Suomi","Tieto puuttuu: "&amp;B$3,IF(Aloitus_Start!$D$1="Svenska","Information saknas: "&amp;B$3)),"")</f>
        <v>0</v>
      </c>
      <c r="G481" s="125" t="b">
        <f>IF(C481="",IF(Aloitus_Start!$D$1="Suomi","Tieto puuttuu: "&amp;C$3,IF(Aloitus_Start!$D$1="Svenska","Information saknas: "&amp;C$3)),"")</f>
        <v>0</v>
      </c>
    </row>
    <row r="482" spans="1:12" x14ac:dyDescent="0.15">
      <c r="A482" s="4"/>
      <c r="B482" s="55"/>
      <c r="C482" s="56"/>
      <c r="D482" s="20"/>
      <c r="E482" s="49"/>
      <c r="F482" s="125"/>
      <c r="G482" s="125"/>
      <c r="H482" s="38"/>
      <c r="I482" s="14"/>
      <c r="J482" s="14"/>
      <c r="K482" s="89"/>
      <c r="L482" s="90"/>
    </row>
    <row r="483" spans="1:12" x14ac:dyDescent="0.15">
      <c r="A483" s="7"/>
      <c r="B483" s="65"/>
      <c r="C483" s="66"/>
      <c r="D483" s="15">
        <f>C483-B483</f>
        <v>0</v>
      </c>
      <c r="E483" s="23" t="str">
        <f>IF(B483="","",IF(B483=0,"",(C483/B483)-1))</f>
        <v/>
      </c>
      <c r="F483" s="98" t="b">
        <f>IF(B483="",IF(Aloitus_Start!$D$1="Suomi","Tieto puuttuu: "&amp;B$3,IF(Aloitus_Start!$D$1="Svenska","Information saknas: "&amp;B$3)),"")</f>
        <v>0</v>
      </c>
      <c r="G483" s="98" t="b">
        <f>IF(C483="",IF(Aloitus_Start!$D$1="Suomi","Tieto puuttuu: "&amp;C$3,IF(Aloitus_Start!$D$1="Svenska","Information saknas: "&amp;C$3)),"")</f>
        <v>0</v>
      </c>
    </row>
    <row r="484" spans="1:12" x14ac:dyDescent="0.15">
      <c r="A484" s="7"/>
      <c r="B484" s="65"/>
      <c r="C484" s="66"/>
      <c r="D484" s="15">
        <f>C484-B484</f>
        <v>0</v>
      </c>
      <c r="E484" s="23" t="str">
        <f>IF(B484="","",IF(B484=0,"",(C484/B484)-1))</f>
        <v/>
      </c>
      <c r="F484" s="98" t="b">
        <f>IF(B484="",IF(Aloitus_Start!$D$1="Suomi","Tieto puuttuu: "&amp;B$3,IF(Aloitus_Start!$D$1="Svenska","Information saknas: "&amp;B$3)),"")</f>
        <v>0</v>
      </c>
      <c r="G484" s="98" t="b">
        <f>IF(C484="",IF(Aloitus_Start!$D$1="Suomi","Tieto puuttuu: "&amp;C$3,IF(Aloitus_Start!$D$1="Svenska","Information saknas: "&amp;C$3)),"")</f>
        <v>0</v>
      </c>
    </row>
    <row r="485" spans="1:12" x14ac:dyDescent="0.15">
      <c r="A485" s="8"/>
      <c r="B485" s="67"/>
      <c r="C485" s="68"/>
      <c r="D485" s="30"/>
      <c r="E485" s="50"/>
      <c r="F485" s="128"/>
      <c r="G485" s="128"/>
      <c r="H485" s="38"/>
      <c r="I485" s="14"/>
      <c r="J485" s="14"/>
      <c r="K485" s="89"/>
      <c r="L485" s="90"/>
    </row>
    <row r="486" spans="1:12" x14ac:dyDescent="0.15">
      <c r="A486" s="3"/>
      <c r="B486" s="99"/>
      <c r="C486" s="100"/>
      <c r="D486" s="18"/>
      <c r="E486" s="51"/>
      <c r="F486" s="124"/>
      <c r="G486" s="124"/>
      <c r="I486" s="14"/>
      <c r="J486" s="14"/>
      <c r="K486" s="89"/>
      <c r="L486" s="90"/>
    </row>
    <row r="487" spans="1:12" x14ac:dyDescent="0.15">
      <c r="A487" s="4"/>
      <c r="B487" s="55"/>
      <c r="C487" s="56"/>
      <c r="D487" s="20">
        <f t="shared" ref="D487:D508" si="85">C487-B487</f>
        <v>0</v>
      </c>
      <c r="E487" s="23" t="str">
        <f t="shared" ref="E487:E508" si="86">IF(B487="","",IF(B487=0,"",(C487/B487)-1))</f>
        <v/>
      </c>
      <c r="F487" s="125" t="b">
        <f>IF(B487="",IF(Aloitus_Start!$D$1="Suomi","Tieto puuttuu: "&amp;B$3,IF(Aloitus_Start!$D$1="Svenska","Information saknas: "&amp;B$3)),"")</f>
        <v>0</v>
      </c>
      <c r="G487" s="125" t="b">
        <f>IF(C487="",IF(Aloitus_Start!$D$1="Suomi","Tieto puuttuu: "&amp;C$3,IF(Aloitus_Start!$D$1="Svenska","Information saknas: "&amp;C$3)),"")</f>
        <v>0</v>
      </c>
    </row>
    <row r="488" spans="1:12" x14ac:dyDescent="0.15">
      <c r="A488" s="5"/>
      <c r="B488" s="71"/>
      <c r="C488" s="72"/>
      <c r="D488" s="40">
        <f t="shared" si="85"/>
        <v>0</v>
      </c>
      <c r="E488" s="23" t="str">
        <f t="shared" si="86"/>
        <v/>
      </c>
      <c r="F488" s="126" t="b">
        <f>IF(B488="",IF(Aloitus_Start!$D$1="Suomi","Tieto puuttuu: "&amp;B$3,IF(Aloitus_Start!$D$1="Svenska","Information saknas: "&amp;B$3)),"")</f>
        <v>0</v>
      </c>
      <c r="G488" s="126" t="b">
        <f>IF(C488="",IF(Aloitus_Start!$D$1="Suomi","Tieto puuttuu: "&amp;C$3,IF(Aloitus_Start!$D$1="Svenska","Information saknas: "&amp;C$3)),"")</f>
        <v>0</v>
      </c>
    </row>
    <row r="489" spans="1:12" x14ac:dyDescent="0.15">
      <c r="A489" s="7"/>
      <c r="B489" s="65"/>
      <c r="C489" s="66"/>
      <c r="D489" s="15">
        <f t="shared" si="85"/>
        <v>0</v>
      </c>
      <c r="E489" s="23" t="str">
        <f t="shared" si="86"/>
        <v/>
      </c>
      <c r="F489" s="98" t="b">
        <f>IF(B489="",IF(Aloitus_Start!$D$1="Suomi","Tieto puuttuu: "&amp;B$3,IF(Aloitus_Start!$D$1="Svenska","Information saknas: "&amp;B$3)),"")</f>
        <v>0</v>
      </c>
      <c r="G489" s="98" t="b">
        <f>IF(C489="",IF(Aloitus_Start!$D$1="Suomi","Tieto puuttuu: "&amp;C$3,IF(Aloitus_Start!$D$1="Svenska","Information saknas: "&amp;C$3)),"")</f>
        <v>0</v>
      </c>
    </row>
    <row r="490" spans="1:12" x14ac:dyDescent="0.15">
      <c r="A490" s="7"/>
      <c r="B490" s="65"/>
      <c r="C490" s="66"/>
      <c r="D490" s="15">
        <f t="shared" si="85"/>
        <v>0</v>
      </c>
      <c r="E490" s="23" t="str">
        <f t="shared" si="86"/>
        <v/>
      </c>
      <c r="F490" s="98" t="b">
        <f>IF(B490="",IF(Aloitus_Start!$D$1="Suomi","Tieto puuttuu: "&amp;B$3,IF(Aloitus_Start!$D$1="Svenska","Information saknas: "&amp;B$3)),"")</f>
        <v>0</v>
      </c>
      <c r="G490" s="98" t="b">
        <f>IF(C490="",IF(Aloitus_Start!$D$1="Suomi","Tieto puuttuu: "&amp;C$3,IF(Aloitus_Start!$D$1="Svenska","Information saknas: "&amp;C$3)),"")</f>
        <v>0</v>
      </c>
      <c r="I490" s="14"/>
      <c r="J490" s="14"/>
      <c r="K490" s="89"/>
      <c r="L490" s="90"/>
    </row>
    <row r="491" spans="1:12" x14ac:dyDescent="0.15">
      <c r="A491" s="5"/>
      <c r="B491" s="71"/>
      <c r="C491" s="72"/>
      <c r="D491" s="40">
        <f t="shared" si="85"/>
        <v>0</v>
      </c>
      <c r="E491" s="23" t="str">
        <f t="shared" si="86"/>
        <v/>
      </c>
      <c r="F491" s="126" t="b">
        <f>IF(B491="",IF(Aloitus_Start!$D$1="Suomi","Tieto puuttuu: "&amp;B$3,IF(Aloitus_Start!$D$1="Svenska","Information saknas: "&amp;B$3)),"")</f>
        <v>0</v>
      </c>
      <c r="G491" s="126" t="b">
        <f>IF(C491="",IF(Aloitus_Start!$D$1="Suomi","Tieto puuttuu: "&amp;C$3,IF(Aloitus_Start!$D$1="Svenska","Information saknas: "&amp;C$3)),"")</f>
        <v>0</v>
      </c>
    </row>
    <row r="492" spans="1:12" x14ac:dyDescent="0.15">
      <c r="A492" s="6"/>
      <c r="B492" s="73"/>
      <c r="C492" s="74"/>
      <c r="D492" s="41">
        <f t="shared" si="85"/>
        <v>0</v>
      </c>
      <c r="E492" s="25" t="str">
        <f t="shared" si="86"/>
        <v/>
      </c>
      <c r="F492" s="127" t="b">
        <f>IF(B492="",IF(Aloitus_Start!$D$1="Suomi","Tieto puuttuu: "&amp;B$3,IF(Aloitus_Start!$D$1="Svenska","Information saknas: "&amp;B$3)),"")</f>
        <v>0</v>
      </c>
      <c r="G492" s="127" t="b">
        <f>IF(C492="",IF(Aloitus_Start!$D$1="Suomi","Tieto puuttuu: "&amp;C$3,IF(Aloitus_Start!$D$1="Svenska","Information saknas: "&amp;C$3)),"")</f>
        <v>0</v>
      </c>
    </row>
    <row r="493" spans="1:12" x14ac:dyDescent="0.15">
      <c r="A493" s="7"/>
      <c r="B493" s="65"/>
      <c r="C493" s="66"/>
      <c r="D493" s="15">
        <f t="shared" si="85"/>
        <v>0</v>
      </c>
      <c r="E493" s="23" t="str">
        <f t="shared" si="86"/>
        <v/>
      </c>
      <c r="F493" s="98" t="b">
        <f>IF(B493="",IF(Aloitus_Start!$D$1="Suomi","Tieto puuttuu: "&amp;B$3,IF(Aloitus_Start!$D$1="Svenska","Information saknas: "&amp;B$3)),"")</f>
        <v>0</v>
      </c>
      <c r="G493" s="98" t="b">
        <f>IF(C493="",IF(Aloitus_Start!$D$1="Suomi","Tieto puuttuu: "&amp;C$3,IF(Aloitus_Start!$D$1="Svenska","Information saknas: "&amp;C$3)),"")</f>
        <v>0</v>
      </c>
    </row>
    <row r="494" spans="1:12" x14ac:dyDescent="0.15">
      <c r="A494" s="7"/>
      <c r="B494" s="65"/>
      <c r="C494" s="66"/>
      <c r="D494" s="15">
        <f t="shared" si="85"/>
        <v>0</v>
      </c>
      <c r="E494" s="23" t="str">
        <f t="shared" si="86"/>
        <v/>
      </c>
      <c r="F494" s="98" t="b">
        <f>IF(B494="",IF(Aloitus_Start!$D$1="Suomi","Tieto puuttuu: "&amp;B$3,IF(Aloitus_Start!$D$1="Svenska","Information saknas: "&amp;B$3)),"")</f>
        <v>0</v>
      </c>
      <c r="G494" s="98" t="b">
        <f>IF(C494="",IF(Aloitus_Start!$D$1="Suomi","Tieto puuttuu: "&amp;C$3,IF(Aloitus_Start!$D$1="Svenska","Information saknas: "&amp;C$3)),"")</f>
        <v>0</v>
      </c>
    </row>
    <row r="495" spans="1:12" x14ac:dyDescent="0.15">
      <c r="A495" s="7"/>
      <c r="B495" s="65"/>
      <c r="C495" s="66"/>
      <c r="D495" s="15">
        <f t="shared" si="85"/>
        <v>0</v>
      </c>
      <c r="E495" s="23" t="str">
        <f t="shared" si="86"/>
        <v/>
      </c>
      <c r="F495" s="98" t="b">
        <f>IF(B495="",IF(Aloitus_Start!$D$1="Suomi","Tieto puuttuu: "&amp;B$3,IF(Aloitus_Start!$D$1="Svenska","Information saknas: "&amp;B$3)),"")</f>
        <v>0</v>
      </c>
      <c r="G495" s="98" t="b">
        <f>IF(C495="",IF(Aloitus_Start!$D$1="Suomi","Tieto puuttuu: "&amp;C$3,IF(Aloitus_Start!$D$1="Svenska","Information saknas: "&amp;C$3)),"")</f>
        <v>0</v>
      </c>
      <c r="I495" s="14"/>
      <c r="J495" s="14"/>
      <c r="K495" s="89"/>
      <c r="L495" s="90"/>
    </row>
    <row r="496" spans="1:12" x14ac:dyDescent="0.15">
      <c r="A496" s="6"/>
      <c r="B496" s="73"/>
      <c r="C496" s="74"/>
      <c r="D496" s="41">
        <f t="shared" si="85"/>
        <v>0</v>
      </c>
      <c r="E496" s="25" t="str">
        <f t="shared" si="86"/>
        <v/>
      </c>
      <c r="F496" s="127" t="b">
        <f>IF(B496="",IF(Aloitus_Start!$D$1="Suomi","Tieto puuttuu: "&amp;B$3,IF(Aloitus_Start!$D$1="Svenska","Information saknas: "&amp;B$3)),"")</f>
        <v>0</v>
      </c>
      <c r="G496" s="127" t="b">
        <f>IF(C496="",IF(Aloitus_Start!$D$1="Suomi","Tieto puuttuu: "&amp;C$3,IF(Aloitus_Start!$D$1="Svenska","Information saknas: "&amp;C$3)),"")</f>
        <v>0</v>
      </c>
      <c r="H496" s="38"/>
      <c r="I496" s="14"/>
      <c r="J496" s="14"/>
      <c r="K496" s="89"/>
      <c r="L496" s="90"/>
    </row>
    <row r="497" spans="1:12" x14ac:dyDescent="0.15">
      <c r="A497" s="7"/>
      <c r="B497" s="65"/>
      <c r="C497" s="66"/>
      <c r="D497" s="15">
        <f t="shared" si="85"/>
        <v>0</v>
      </c>
      <c r="E497" s="23" t="str">
        <f t="shared" si="86"/>
        <v/>
      </c>
      <c r="F497" s="98" t="b">
        <f>IF(B497="",IF(Aloitus_Start!$D$1="Suomi","Tieto puuttuu: "&amp;B$3,IF(Aloitus_Start!$D$1="Svenska","Information saknas: "&amp;B$3)),"")</f>
        <v>0</v>
      </c>
      <c r="G497" s="98" t="b">
        <f>IF(C497="",IF(Aloitus_Start!$D$1="Suomi","Tieto puuttuu: "&amp;C$3,IF(Aloitus_Start!$D$1="Svenska","Information saknas: "&amp;C$3)),"")</f>
        <v>0</v>
      </c>
    </row>
    <row r="498" spans="1:12" x14ac:dyDescent="0.15">
      <c r="A498" s="7"/>
      <c r="B498" s="65"/>
      <c r="C498" s="66"/>
      <c r="D498" s="15">
        <f t="shared" si="85"/>
        <v>0</v>
      </c>
      <c r="E498" s="23" t="str">
        <f t="shared" si="86"/>
        <v/>
      </c>
      <c r="F498" s="98" t="b">
        <f>IF(B498="",IF(Aloitus_Start!$D$1="Suomi","Tieto puuttuu: "&amp;B$3,IF(Aloitus_Start!$D$1="Svenska","Information saknas: "&amp;B$3)),"")</f>
        <v>0</v>
      </c>
      <c r="G498" s="98" t="b">
        <f>IF(C498="",IF(Aloitus_Start!$D$1="Suomi","Tieto puuttuu: "&amp;C$3,IF(Aloitus_Start!$D$1="Svenska","Information saknas: "&amp;C$3)),"")</f>
        <v>0</v>
      </c>
    </row>
    <row r="499" spans="1:12" x14ac:dyDescent="0.15">
      <c r="A499" s="7"/>
      <c r="B499" s="65"/>
      <c r="C499" s="66"/>
      <c r="D499" s="15">
        <f t="shared" si="85"/>
        <v>0</v>
      </c>
      <c r="E499" s="23" t="str">
        <f t="shared" si="86"/>
        <v/>
      </c>
      <c r="F499" s="98" t="b">
        <f>IF(B499="",IF(Aloitus_Start!$D$1="Suomi","Tieto puuttuu: "&amp;B$3,IF(Aloitus_Start!$D$1="Svenska","Information saknas: "&amp;B$3)),"")</f>
        <v>0</v>
      </c>
      <c r="G499" s="98" t="b">
        <f>IF(C499="",IF(Aloitus_Start!$D$1="Suomi","Tieto puuttuu: "&amp;C$3,IF(Aloitus_Start!$D$1="Svenska","Information saknas: "&amp;C$3)),"")</f>
        <v>0</v>
      </c>
    </row>
    <row r="500" spans="1:12" x14ac:dyDescent="0.15">
      <c r="A500" s="7"/>
      <c r="B500" s="65"/>
      <c r="C500" s="66"/>
      <c r="D500" s="15">
        <f t="shared" si="85"/>
        <v>0</v>
      </c>
      <c r="E500" s="23" t="str">
        <f t="shared" si="86"/>
        <v/>
      </c>
      <c r="F500" s="98" t="b">
        <f>IF(B500="",IF(Aloitus_Start!$D$1="Suomi","Tieto puuttuu: "&amp;B$3,IF(Aloitus_Start!$D$1="Svenska","Information saknas: "&amp;B$3)),"")</f>
        <v>0</v>
      </c>
      <c r="G500" s="98" t="b">
        <f>IF(C500="",IF(Aloitus_Start!$D$1="Suomi","Tieto puuttuu: "&amp;C$3,IF(Aloitus_Start!$D$1="Svenska","Information saknas: "&amp;C$3)),"")</f>
        <v>0</v>
      </c>
      <c r="H500" s="38"/>
      <c r="I500" s="14"/>
      <c r="J500" s="14"/>
      <c r="K500" s="89"/>
      <c r="L500" s="90"/>
    </row>
    <row r="501" spans="1:12" x14ac:dyDescent="0.15">
      <c r="A501" s="6"/>
      <c r="B501" s="73"/>
      <c r="C501" s="74"/>
      <c r="D501" s="41">
        <f t="shared" si="85"/>
        <v>0</v>
      </c>
      <c r="E501" s="25" t="str">
        <f t="shared" si="86"/>
        <v/>
      </c>
      <c r="F501" s="127" t="b">
        <f>IF(B501="",IF(Aloitus_Start!$D$1="Suomi","Tieto puuttuu: "&amp;B$3,IF(Aloitus_Start!$D$1="Svenska","Information saknas: "&amp;B$3)),"")</f>
        <v>0</v>
      </c>
      <c r="G501" s="127" t="b">
        <f>IF(C501="",IF(Aloitus_Start!$D$1="Suomi","Tieto puuttuu: "&amp;C$3,IF(Aloitus_Start!$D$1="Svenska","Information saknas: "&amp;C$3)),"")</f>
        <v>0</v>
      </c>
      <c r="H501" s="38"/>
      <c r="I501" s="14"/>
      <c r="J501" s="14"/>
      <c r="K501" s="89"/>
      <c r="L501" s="90"/>
    </row>
    <row r="502" spans="1:12" x14ac:dyDescent="0.15">
      <c r="A502" s="5"/>
      <c r="B502" s="71"/>
      <c r="C502" s="72"/>
      <c r="D502" s="40">
        <f t="shared" si="85"/>
        <v>0</v>
      </c>
      <c r="E502" s="23" t="str">
        <f t="shared" si="86"/>
        <v/>
      </c>
      <c r="F502" s="126" t="b">
        <f>IF(B502="",IF(Aloitus_Start!$D$1="Suomi","Tieto puuttuu: "&amp;B$3,IF(Aloitus_Start!$D$1="Svenska","Information saknas: "&amp;B$3)),"")</f>
        <v>0</v>
      </c>
      <c r="G502" s="126" t="b">
        <f>IF(C502="",IF(Aloitus_Start!$D$1="Suomi","Tieto puuttuu: "&amp;C$3,IF(Aloitus_Start!$D$1="Svenska","Information saknas: "&amp;C$3)),"")</f>
        <v>0</v>
      </c>
      <c r="H502" s="38"/>
      <c r="I502" s="14"/>
      <c r="J502" s="14"/>
      <c r="K502" s="89"/>
      <c r="L502" s="90"/>
    </row>
    <row r="503" spans="1:12" x14ac:dyDescent="0.15">
      <c r="A503" s="7"/>
      <c r="B503" s="65"/>
      <c r="C503" s="66"/>
      <c r="D503" s="15">
        <f t="shared" si="85"/>
        <v>0</v>
      </c>
      <c r="E503" s="23" t="str">
        <f t="shared" si="86"/>
        <v/>
      </c>
      <c r="F503" s="98" t="b">
        <f>IF(B503="",IF(Aloitus_Start!$D$1="Suomi","Tieto puuttuu: "&amp;B$3,IF(Aloitus_Start!$D$1="Svenska","Information saknas: "&amp;B$3)),"")</f>
        <v>0</v>
      </c>
      <c r="G503" s="98" t="b">
        <f>IF(C503="",IF(Aloitus_Start!$D$1="Suomi","Tieto puuttuu: "&amp;C$3,IF(Aloitus_Start!$D$1="Svenska","Information saknas: "&amp;C$3)),"")</f>
        <v>0</v>
      </c>
    </row>
    <row r="504" spans="1:12" x14ac:dyDescent="0.15">
      <c r="A504" s="7"/>
      <c r="B504" s="65"/>
      <c r="C504" s="66"/>
      <c r="D504" s="15">
        <f t="shared" si="85"/>
        <v>0</v>
      </c>
      <c r="E504" s="23" t="str">
        <f t="shared" si="86"/>
        <v/>
      </c>
      <c r="F504" s="98" t="b">
        <f>IF(B504="",IF(Aloitus_Start!$D$1="Suomi","Tieto puuttuu: "&amp;B$3,IF(Aloitus_Start!$D$1="Svenska","Information saknas: "&amp;B$3)),"")</f>
        <v>0</v>
      </c>
      <c r="G504" s="98" t="b">
        <f>IF(C504="",IF(Aloitus_Start!$D$1="Suomi","Tieto puuttuu: "&amp;C$3,IF(Aloitus_Start!$D$1="Svenska","Information saknas: "&amp;C$3)),"")</f>
        <v>0</v>
      </c>
    </row>
    <row r="505" spans="1:12" x14ac:dyDescent="0.15">
      <c r="A505" s="7"/>
      <c r="B505" s="65"/>
      <c r="C505" s="66"/>
      <c r="D505" s="15">
        <f t="shared" si="85"/>
        <v>0</v>
      </c>
      <c r="E505" s="23" t="str">
        <f t="shared" si="86"/>
        <v/>
      </c>
      <c r="F505" s="98" t="b">
        <f>IF(B505="",IF(Aloitus_Start!$D$1="Suomi","Tieto puuttuu: "&amp;B$3,IF(Aloitus_Start!$D$1="Svenska","Information saknas: "&amp;B$3)),"")</f>
        <v>0</v>
      </c>
      <c r="G505" s="98" t="b">
        <f>IF(C505="",IF(Aloitus_Start!$D$1="Suomi","Tieto puuttuu: "&amp;C$3,IF(Aloitus_Start!$D$1="Svenska","Information saknas: "&amp;C$3)),"")</f>
        <v>0</v>
      </c>
      <c r="H505" s="38"/>
      <c r="I505" s="14"/>
      <c r="J505" s="14"/>
      <c r="K505" s="89"/>
      <c r="L505" s="90"/>
    </row>
    <row r="506" spans="1:12" x14ac:dyDescent="0.15">
      <c r="A506" s="5"/>
      <c r="B506" s="71"/>
      <c r="C506" s="72"/>
      <c r="D506" s="40">
        <f t="shared" si="85"/>
        <v>0</v>
      </c>
      <c r="E506" s="23" t="str">
        <f t="shared" si="86"/>
        <v/>
      </c>
      <c r="F506" s="126" t="b">
        <f>IF(B506="",IF(Aloitus_Start!$D$1="Suomi","Tieto puuttuu: "&amp;B$3,IF(Aloitus_Start!$D$1="Svenska","Information saknas: "&amp;B$3)),"")</f>
        <v>0</v>
      </c>
      <c r="G506" s="126" t="b">
        <f>IF(C506="",IF(Aloitus_Start!$D$1="Suomi","Tieto puuttuu: "&amp;C$3,IF(Aloitus_Start!$D$1="Svenska","Information saknas: "&amp;C$3)),"")</f>
        <v>0</v>
      </c>
      <c r="I506" s="14"/>
      <c r="J506" s="14"/>
      <c r="K506" s="89"/>
      <c r="L506" s="90"/>
    </row>
    <row r="507" spans="1:12" x14ac:dyDescent="0.15">
      <c r="A507" s="5"/>
      <c r="B507" s="71"/>
      <c r="C507" s="72"/>
      <c r="D507" s="40">
        <f t="shared" si="85"/>
        <v>0</v>
      </c>
      <c r="E507" s="23" t="str">
        <f t="shared" si="86"/>
        <v/>
      </c>
      <c r="F507" s="126" t="b">
        <f>IF(B507="",IF(Aloitus_Start!$D$1="Suomi","Tieto puuttuu: "&amp;B$3,IF(Aloitus_Start!$D$1="Svenska","Information saknas: "&amp;B$3)),"")</f>
        <v>0</v>
      </c>
      <c r="G507" s="126" t="b">
        <f>IF(C507="",IF(Aloitus_Start!$D$1="Suomi","Tieto puuttuu: "&amp;C$3,IF(Aloitus_Start!$D$1="Svenska","Information saknas: "&amp;C$3)),"")</f>
        <v>0</v>
      </c>
    </row>
    <row r="508" spans="1:12" x14ac:dyDescent="0.15">
      <c r="A508" s="5"/>
      <c r="B508" s="71"/>
      <c r="C508" s="72"/>
      <c r="D508" s="40">
        <f t="shared" si="85"/>
        <v>0</v>
      </c>
      <c r="E508" s="23" t="str">
        <f t="shared" si="86"/>
        <v/>
      </c>
      <c r="F508" s="126" t="b">
        <f>IF(B508="",IF(Aloitus_Start!$D$1="Suomi","Tieto puuttuu: "&amp;B$3,IF(Aloitus_Start!$D$1="Svenska","Information saknas: "&amp;B$3)),"")</f>
        <v>0</v>
      </c>
      <c r="G508" s="126" t="b">
        <f>IF(C508="",IF(Aloitus_Start!$D$1="Suomi","Tieto puuttuu: "&amp;C$3,IF(Aloitus_Start!$D$1="Svenska","Information saknas: "&amp;C$3)),"")</f>
        <v>0</v>
      </c>
    </row>
    <row r="509" spans="1:12" x14ac:dyDescent="0.15">
      <c r="A509" s="3"/>
      <c r="B509" s="99"/>
      <c r="C509" s="100"/>
      <c r="D509" s="18"/>
      <c r="E509" s="51"/>
      <c r="F509" s="124"/>
      <c r="G509" s="124"/>
    </row>
    <row r="510" spans="1:12" x14ac:dyDescent="0.15">
      <c r="A510" s="4"/>
      <c r="B510" s="55"/>
      <c r="C510" s="56"/>
      <c r="D510" s="20">
        <f t="shared" ref="D510:D528" si="87">C510-B510</f>
        <v>0</v>
      </c>
      <c r="E510" s="23" t="str">
        <f t="shared" ref="E510:E528" si="88">IF(B510="","",IF(B510=0,"",(C510/B510)-1))</f>
        <v/>
      </c>
      <c r="F510" s="125" t="b">
        <f>IF(B510="",IF(Aloitus_Start!$D$1="Suomi","Tieto puuttuu: "&amp;B$3,IF(Aloitus_Start!$D$1="Svenska","Information saknas: "&amp;B$3)),"")</f>
        <v>0</v>
      </c>
      <c r="G510" s="125" t="b">
        <f>IF(C510="",IF(Aloitus_Start!$D$1="Suomi","Tieto puuttuu: "&amp;C$3,IF(Aloitus_Start!$D$1="Svenska","Information saknas: "&amp;C$3)),"")</f>
        <v>0</v>
      </c>
      <c r="I510" s="14"/>
      <c r="J510" s="14"/>
      <c r="K510" s="89"/>
      <c r="L510" s="90"/>
    </row>
    <row r="511" spans="1:12" x14ac:dyDescent="0.15">
      <c r="A511" s="5"/>
      <c r="B511" s="71"/>
      <c r="C511" s="72"/>
      <c r="D511" s="40">
        <f t="shared" si="87"/>
        <v>0</v>
      </c>
      <c r="E511" s="23" t="str">
        <f t="shared" si="88"/>
        <v/>
      </c>
      <c r="F511" s="126" t="b">
        <f>IF(B511="",IF(Aloitus_Start!$D$1="Suomi","Tieto puuttuu: "&amp;B$3,IF(Aloitus_Start!$D$1="Svenska","Information saknas: "&amp;B$3)),"")</f>
        <v>0</v>
      </c>
      <c r="G511" s="126" t="b">
        <f>IF(C511="",IF(Aloitus_Start!$D$1="Suomi","Tieto puuttuu: "&amp;C$3,IF(Aloitus_Start!$D$1="Svenska","Information saknas: "&amp;C$3)),"")</f>
        <v>0</v>
      </c>
    </row>
    <row r="512" spans="1:12" x14ac:dyDescent="0.15">
      <c r="A512" s="6"/>
      <c r="B512" s="73"/>
      <c r="C512" s="74"/>
      <c r="D512" s="41">
        <f t="shared" si="87"/>
        <v>0</v>
      </c>
      <c r="E512" s="25" t="str">
        <f t="shared" si="88"/>
        <v/>
      </c>
      <c r="F512" s="127" t="b">
        <f>IF(B512="",IF(Aloitus_Start!$D$1="Suomi","Tieto puuttuu: "&amp;B$3,IF(Aloitus_Start!$D$1="Svenska","Information saknas: "&amp;B$3)),"")</f>
        <v>0</v>
      </c>
      <c r="G512" s="127" t="b">
        <f>IF(C512="",IF(Aloitus_Start!$D$1="Suomi","Tieto puuttuu: "&amp;C$3,IF(Aloitus_Start!$D$1="Svenska","Information saknas: "&amp;C$3)),"")</f>
        <v>0</v>
      </c>
    </row>
    <row r="513" spans="1:12" x14ac:dyDescent="0.15">
      <c r="A513" s="7"/>
      <c r="B513" s="65"/>
      <c r="C513" s="66"/>
      <c r="D513" s="15">
        <f t="shared" si="87"/>
        <v>0</v>
      </c>
      <c r="E513" s="23" t="str">
        <f t="shared" si="88"/>
        <v/>
      </c>
      <c r="F513" s="98" t="b">
        <f>IF(B513="",IF(Aloitus_Start!$D$1="Suomi","Tieto puuttuu: "&amp;B$3,IF(Aloitus_Start!$D$1="Svenska","Information saknas: "&amp;B$3)),"")</f>
        <v>0</v>
      </c>
      <c r="G513" s="98" t="b">
        <f>IF(C513="",IF(Aloitus_Start!$D$1="Suomi","Tieto puuttuu: "&amp;C$3,IF(Aloitus_Start!$D$1="Svenska","Information saknas: "&amp;C$3)),"")</f>
        <v>0</v>
      </c>
    </row>
    <row r="514" spans="1:12" x14ac:dyDescent="0.15">
      <c r="A514" s="7"/>
      <c r="B514" s="65"/>
      <c r="C514" s="66"/>
      <c r="D514" s="15">
        <f t="shared" si="87"/>
        <v>0</v>
      </c>
      <c r="E514" s="23" t="str">
        <f t="shared" si="88"/>
        <v/>
      </c>
      <c r="F514" s="98" t="b">
        <f>IF(B514="",IF(Aloitus_Start!$D$1="Suomi","Tieto puuttuu: "&amp;B$3,IF(Aloitus_Start!$D$1="Svenska","Information saknas: "&amp;B$3)),"")</f>
        <v>0</v>
      </c>
      <c r="G514" s="98" t="b">
        <f>IF(C514="",IF(Aloitus_Start!$D$1="Suomi","Tieto puuttuu: "&amp;C$3,IF(Aloitus_Start!$D$1="Svenska","Information saknas: "&amp;C$3)),"")</f>
        <v>0</v>
      </c>
    </row>
    <row r="515" spans="1:12" x14ac:dyDescent="0.15">
      <c r="A515" s="7"/>
      <c r="B515" s="65"/>
      <c r="C515" s="66"/>
      <c r="D515" s="15">
        <f t="shared" si="87"/>
        <v>0</v>
      </c>
      <c r="E515" s="23" t="str">
        <f t="shared" si="88"/>
        <v/>
      </c>
      <c r="F515" s="98" t="b">
        <f>IF(B515="",IF(Aloitus_Start!$D$1="Suomi","Tieto puuttuu: "&amp;B$3,IF(Aloitus_Start!$D$1="Svenska","Information saknas: "&amp;B$3)),"")</f>
        <v>0</v>
      </c>
      <c r="G515" s="98" t="b">
        <f>IF(C515="",IF(Aloitus_Start!$D$1="Suomi","Tieto puuttuu: "&amp;C$3,IF(Aloitus_Start!$D$1="Svenska","Information saknas: "&amp;C$3)),"")</f>
        <v>0</v>
      </c>
      <c r="I515" s="14"/>
      <c r="J515" s="14"/>
      <c r="K515" s="89"/>
      <c r="L515" s="90"/>
    </row>
    <row r="516" spans="1:12" x14ac:dyDescent="0.15">
      <c r="A516" s="6"/>
      <c r="B516" s="73"/>
      <c r="C516" s="74"/>
      <c r="D516" s="41">
        <f t="shared" si="87"/>
        <v>0</v>
      </c>
      <c r="E516" s="25" t="str">
        <f t="shared" si="88"/>
        <v/>
      </c>
      <c r="F516" s="127" t="b">
        <f>IF(B516="",IF(Aloitus_Start!$D$1="Suomi","Tieto puuttuu: "&amp;B$3,IF(Aloitus_Start!$D$1="Svenska","Information saknas: "&amp;B$3)),"")</f>
        <v>0</v>
      </c>
      <c r="G516" s="127" t="b">
        <f>IF(C516="",IF(Aloitus_Start!$D$1="Suomi","Tieto puuttuu: "&amp;C$3,IF(Aloitus_Start!$D$1="Svenska","Information saknas: "&amp;C$3)),"")</f>
        <v>0</v>
      </c>
      <c r="H516" s="38"/>
      <c r="I516" s="14"/>
      <c r="J516" s="14"/>
      <c r="K516" s="89"/>
      <c r="L516" s="90"/>
    </row>
    <row r="517" spans="1:12" x14ac:dyDescent="0.15">
      <c r="A517" s="7"/>
      <c r="B517" s="65"/>
      <c r="C517" s="66"/>
      <c r="D517" s="15">
        <f t="shared" si="87"/>
        <v>0</v>
      </c>
      <c r="E517" s="23" t="str">
        <f t="shared" si="88"/>
        <v/>
      </c>
      <c r="F517" s="98" t="b">
        <f>IF(B517="",IF(Aloitus_Start!$D$1="Suomi","Tieto puuttuu: "&amp;B$3,IF(Aloitus_Start!$D$1="Svenska","Information saknas: "&amp;B$3)),"")</f>
        <v>0</v>
      </c>
      <c r="G517" s="98" t="b">
        <f>IF(C517="",IF(Aloitus_Start!$D$1="Suomi","Tieto puuttuu: "&amp;C$3,IF(Aloitus_Start!$D$1="Svenska","Information saknas: "&amp;C$3)),"")</f>
        <v>0</v>
      </c>
      <c r="H517" s="38"/>
      <c r="I517" s="14"/>
      <c r="J517" s="14"/>
      <c r="K517" s="89"/>
      <c r="L517" s="90"/>
    </row>
    <row r="518" spans="1:12" x14ac:dyDescent="0.15">
      <c r="A518" s="7"/>
      <c r="B518" s="65"/>
      <c r="C518" s="66"/>
      <c r="D518" s="15">
        <f t="shared" si="87"/>
        <v>0</v>
      </c>
      <c r="E518" s="23" t="str">
        <f t="shared" si="88"/>
        <v/>
      </c>
      <c r="F518" s="98" t="b">
        <f>IF(B518="",IF(Aloitus_Start!$D$1="Suomi","Tieto puuttuu: "&amp;B$3,IF(Aloitus_Start!$D$1="Svenska","Information saknas: "&amp;B$3)),"")</f>
        <v>0</v>
      </c>
      <c r="G518" s="98" t="b">
        <f>IF(C518="",IF(Aloitus_Start!$D$1="Suomi","Tieto puuttuu: "&amp;C$3,IF(Aloitus_Start!$D$1="Svenska","Information saknas: "&amp;C$3)),"")</f>
        <v>0</v>
      </c>
      <c r="I518" s="14"/>
      <c r="J518" s="14"/>
      <c r="K518" s="89"/>
      <c r="L518" s="90"/>
    </row>
    <row r="519" spans="1:12" x14ac:dyDescent="0.15">
      <c r="A519" s="7"/>
      <c r="B519" s="65"/>
      <c r="C519" s="66"/>
      <c r="D519" s="15">
        <f t="shared" si="87"/>
        <v>0</v>
      </c>
      <c r="E519" s="23" t="str">
        <f t="shared" si="88"/>
        <v/>
      </c>
      <c r="F519" s="98" t="b">
        <f>IF(B519="",IF(Aloitus_Start!$D$1="Suomi","Tieto puuttuu: "&amp;B$3,IF(Aloitus_Start!$D$1="Svenska","Information saknas: "&amp;B$3)),"")</f>
        <v>0</v>
      </c>
      <c r="G519" s="98" t="b">
        <f>IF(C519="",IF(Aloitus_Start!$D$1="Suomi","Tieto puuttuu: "&amp;C$3,IF(Aloitus_Start!$D$1="Svenska","Information saknas: "&amp;C$3)),"")</f>
        <v>0</v>
      </c>
    </row>
    <row r="520" spans="1:12" x14ac:dyDescent="0.15">
      <c r="A520" s="7"/>
      <c r="B520" s="65"/>
      <c r="C520" s="66"/>
      <c r="D520" s="15">
        <f t="shared" si="87"/>
        <v>0</v>
      </c>
      <c r="E520" s="23" t="str">
        <f t="shared" si="88"/>
        <v/>
      </c>
      <c r="F520" s="98" t="b">
        <f>IF(B520="",IF(Aloitus_Start!$D$1="Suomi","Tieto puuttuu: "&amp;B$3,IF(Aloitus_Start!$D$1="Svenska","Information saknas: "&amp;B$3)),"")</f>
        <v>0</v>
      </c>
      <c r="G520" s="98" t="b">
        <f>IF(C520="",IF(Aloitus_Start!$D$1="Suomi","Tieto puuttuu: "&amp;C$3,IF(Aloitus_Start!$D$1="Svenska","Information saknas: "&amp;C$3)),"")</f>
        <v>0</v>
      </c>
    </row>
    <row r="521" spans="1:12" x14ac:dyDescent="0.15">
      <c r="A521" s="6"/>
      <c r="B521" s="73"/>
      <c r="C521" s="74"/>
      <c r="D521" s="41">
        <f t="shared" si="87"/>
        <v>0</v>
      </c>
      <c r="E521" s="25" t="str">
        <f t="shared" si="88"/>
        <v/>
      </c>
      <c r="F521" s="127" t="b">
        <f>IF(B521="",IF(Aloitus_Start!$D$1="Suomi","Tieto puuttuu: "&amp;B$3,IF(Aloitus_Start!$D$1="Svenska","Information saknas: "&amp;B$3)),"")</f>
        <v>0</v>
      </c>
      <c r="G521" s="127" t="b">
        <f>IF(C521="",IF(Aloitus_Start!$D$1="Suomi","Tieto puuttuu: "&amp;C$3,IF(Aloitus_Start!$D$1="Svenska","Information saknas: "&amp;C$3)),"")</f>
        <v>0</v>
      </c>
    </row>
    <row r="522" spans="1:12" x14ac:dyDescent="0.15">
      <c r="A522" s="5"/>
      <c r="B522" s="71"/>
      <c r="C522" s="72"/>
      <c r="D522" s="40">
        <f t="shared" si="87"/>
        <v>0</v>
      </c>
      <c r="E522" s="23" t="str">
        <f t="shared" si="88"/>
        <v/>
      </c>
      <c r="F522" s="126" t="b">
        <f>IF(B522="",IF(Aloitus_Start!$D$1="Suomi","Tieto puuttuu: "&amp;B$3,IF(Aloitus_Start!$D$1="Svenska","Information saknas: "&amp;B$3)),"")</f>
        <v>0</v>
      </c>
      <c r="G522" s="126" t="b">
        <f>IF(C522="",IF(Aloitus_Start!$D$1="Suomi","Tieto puuttuu: "&amp;C$3,IF(Aloitus_Start!$D$1="Svenska","Information saknas: "&amp;C$3)),"")</f>
        <v>0</v>
      </c>
    </row>
    <row r="523" spans="1:12" x14ac:dyDescent="0.15">
      <c r="A523" s="5"/>
      <c r="B523" s="71"/>
      <c r="C523" s="72"/>
      <c r="D523" s="40">
        <f t="shared" si="87"/>
        <v>0</v>
      </c>
      <c r="E523" s="23" t="str">
        <f t="shared" si="88"/>
        <v/>
      </c>
      <c r="F523" s="126" t="b">
        <f>IF(B523="",IF(Aloitus_Start!$D$1="Suomi","Tieto puuttuu: "&amp;B$3,IF(Aloitus_Start!$D$1="Svenska","Information saknas: "&amp;B$3)),"")</f>
        <v>0</v>
      </c>
      <c r="G523" s="126" t="b">
        <f>IF(C523="",IF(Aloitus_Start!$D$1="Suomi","Tieto puuttuu: "&amp;C$3,IF(Aloitus_Start!$D$1="Svenska","Information saknas: "&amp;C$3)),"")</f>
        <v>0</v>
      </c>
    </row>
    <row r="524" spans="1:12" x14ac:dyDescent="0.15">
      <c r="A524" s="6"/>
      <c r="B524" s="73"/>
      <c r="C524" s="74"/>
      <c r="D524" s="41">
        <f t="shared" si="87"/>
        <v>0</v>
      </c>
      <c r="E524" s="25" t="str">
        <f t="shared" si="88"/>
        <v/>
      </c>
      <c r="F524" s="127" t="b">
        <f>IF(B524="",IF(Aloitus_Start!$D$1="Suomi","Tieto puuttuu: "&amp;B$3,IF(Aloitus_Start!$D$1="Svenska","Information saknas: "&amp;B$3)),"")</f>
        <v>0</v>
      </c>
      <c r="G524" s="127" t="b">
        <f>IF(C524="",IF(Aloitus_Start!$D$1="Suomi","Tieto puuttuu: "&amp;C$3,IF(Aloitus_Start!$D$1="Svenska","Information saknas: "&amp;C$3)),"")</f>
        <v>0</v>
      </c>
    </row>
    <row r="525" spans="1:12" x14ac:dyDescent="0.15">
      <c r="A525" s="7"/>
      <c r="B525" s="65"/>
      <c r="C525" s="66"/>
      <c r="D525" s="15">
        <f t="shared" si="87"/>
        <v>0</v>
      </c>
      <c r="E525" s="23" t="str">
        <f t="shared" si="88"/>
        <v/>
      </c>
      <c r="F525" s="98" t="b">
        <f>IF(B525="",IF(Aloitus_Start!$D$1="Suomi","Tieto puuttuu: "&amp;B$3,IF(Aloitus_Start!$D$1="Svenska","Information saknas: "&amp;B$3)),"")</f>
        <v>0</v>
      </c>
      <c r="G525" s="98" t="b">
        <f>IF(C525="",IF(Aloitus_Start!$D$1="Suomi","Tieto puuttuu: "&amp;C$3,IF(Aloitus_Start!$D$1="Svenska","Information saknas: "&amp;C$3)),"")</f>
        <v>0</v>
      </c>
    </row>
    <row r="526" spans="1:12" x14ac:dyDescent="0.15">
      <c r="A526" s="7"/>
      <c r="B526" s="65"/>
      <c r="C526" s="66"/>
      <c r="D526" s="15">
        <f t="shared" si="87"/>
        <v>0</v>
      </c>
      <c r="E526" s="23" t="str">
        <f t="shared" si="88"/>
        <v/>
      </c>
      <c r="F526" s="98" t="b">
        <f>IF(B526="",IF(Aloitus_Start!$D$1="Suomi","Tieto puuttuu: "&amp;B$3,IF(Aloitus_Start!$D$1="Svenska","Information saknas: "&amp;B$3)),"")</f>
        <v>0</v>
      </c>
      <c r="G526" s="98" t="b">
        <f>IF(C526="",IF(Aloitus_Start!$D$1="Suomi","Tieto puuttuu: "&amp;C$3,IF(Aloitus_Start!$D$1="Svenska","Information saknas: "&amp;C$3)),"")</f>
        <v>0</v>
      </c>
    </row>
    <row r="527" spans="1:12" x14ac:dyDescent="0.15">
      <c r="A527" s="7"/>
      <c r="B527" s="65"/>
      <c r="C527" s="66"/>
      <c r="D527" s="15">
        <f t="shared" si="87"/>
        <v>0</v>
      </c>
      <c r="E527" s="23" t="str">
        <f t="shared" si="88"/>
        <v/>
      </c>
      <c r="F527" s="98" t="b">
        <f>IF(B527="",IF(Aloitus_Start!$D$1="Suomi","Tieto puuttuu: "&amp;B$3,IF(Aloitus_Start!$D$1="Svenska","Information saknas: "&amp;B$3)),"")</f>
        <v>0</v>
      </c>
      <c r="G527" s="98" t="b">
        <f>IF(C527="",IF(Aloitus_Start!$D$1="Suomi","Tieto puuttuu: "&amp;C$3,IF(Aloitus_Start!$D$1="Svenska","Information saknas: "&amp;C$3)),"")</f>
        <v>0</v>
      </c>
    </row>
    <row r="528" spans="1:12" x14ac:dyDescent="0.15">
      <c r="A528" s="7"/>
      <c r="B528" s="65"/>
      <c r="C528" s="66"/>
      <c r="D528" s="15">
        <f t="shared" si="87"/>
        <v>0</v>
      </c>
      <c r="E528" s="23" t="str">
        <f t="shared" si="88"/>
        <v/>
      </c>
      <c r="F528" s="98" t="b">
        <f>IF(B528="",IF(Aloitus_Start!$D$1="Suomi","Tieto puuttuu: "&amp;B$3,IF(Aloitus_Start!$D$1="Svenska","Information saknas: "&amp;B$3)),"")</f>
        <v>0</v>
      </c>
      <c r="G528" s="98" t="b">
        <f>IF(C528="",IF(Aloitus_Start!$D$1="Suomi","Tieto puuttuu: "&amp;C$3,IF(Aloitus_Start!$D$1="Svenska","Information saknas: "&amp;C$3)),"")</f>
        <v>0</v>
      </c>
    </row>
    <row r="529" spans="1:12" x14ac:dyDescent="0.15">
      <c r="A529" s="3"/>
      <c r="B529" s="99"/>
      <c r="C529" s="100"/>
      <c r="D529" s="18"/>
      <c r="E529" s="51"/>
      <c r="F529" s="124"/>
      <c r="G529" s="124"/>
    </row>
    <row r="530" spans="1:12" x14ac:dyDescent="0.15">
      <c r="A530" s="4"/>
      <c r="B530" s="55"/>
      <c r="C530" s="56"/>
      <c r="D530" s="20">
        <f>C530-B530</f>
        <v>0</v>
      </c>
      <c r="E530" s="23" t="str">
        <f>IF(B530="","",IF(B530=0,"",(C530/B530)-1))</f>
        <v/>
      </c>
      <c r="F530" s="125" t="b">
        <f>IF(B530="",IF(Aloitus_Start!$D$1="Suomi","Tieto puuttuu: "&amp;B$3,IF(Aloitus_Start!$D$1="Svenska","Information saknas: "&amp;B$3)),"")</f>
        <v>0</v>
      </c>
      <c r="G530" s="125" t="b">
        <f>IF(C530="",IF(Aloitus_Start!$D$1="Suomi","Tieto puuttuu: "&amp;C$3,IF(Aloitus_Start!$D$1="Svenska","Information saknas: "&amp;C$3)),"")</f>
        <v>0</v>
      </c>
      <c r="H530" s="38"/>
      <c r="I530" s="14"/>
      <c r="J530" s="14"/>
      <c r="K530" s="89"/>
      <c r="L530" s="90"/>
    </row>
    <row r="531" spans="1:12" x14ac:dyDescent="0.15">
      <c r="A531" s="7"/>
      <c r="B531" s="65"/>
      <c r="C531" s="66"/>
      <c r="D531" s="15">
        <f>C531-B531</f>
        <v>0</v>
      </c>
      <c r="E531" s="23" t="str">
        <f>IF(B531="","",IF(B531=0,"",(C531/B531)-1))</f>
        <v/>
      </c>
      <c r="F531" s="98" t="b">
        <f>IF(B531="",IF(Aloitus_Start!$D$1="Suomi","Tieto puuttuu: "&amp;B$3,IF(Aloitus_Start!$D$1="Svenska","Information saknas: "&amp;B$3)),"")</f>
        <v>0</v>
      </c>
      <c r="G531" s="98" t="b">
        <f>IF(C531="",IF(Aloitus_Start!$D$1="Suomi","Tieto puuttuu: "&amp;C$3,IF(Aloitus_Start!$D$1="Svenska","Information saknas: "&amp;C$3)),"")</f>
        <v>0</v>
      </c>
    </row>
    <row r="532" spans="1:12" x14ac:dyDescent="0.15">
      <c r="A532" s="7"/>
      <c r="B532" s="65"/>
      <c r="C532" s="66"/>
      <c r="D532" s="15">
        <f>C532-B532</f>
        <v>0</v>
      </c>
      <c r="E532" s="23" t="str">
        <f>IF(B532="","",IF(B532=0,"",(C532/B532)-1))</f>
        <v/>
      </c>
      <c r="F532" s="98" t="b">
        <f>IF(B532="",IF(Aloitus_Start!$D$1="Suomi","Tieto puuttuu: "&amp;B$3,IF(Aloitus_Start!$D$1="Svenska","Information saknas: "&amp;B$3)),"")</f>
        <v>0</v>
      </c>
      <c r="G532" s="98" t="b">
        <f>IF(C532="",IF(Aloitus_Start!$D$1="Suomi","Tieto puuttuu: "&amp;C$3,IF(Aloitus_Start!$D$1="Svenska","Information saknas: "&amp;C$3)),"")</f>
        <v>0</v>
      </c>
    </row>
    <row r="533" spans="1:12" x14ac:dyDescent="0.15">
      <c r="A533" s="7"/>
      <c r="B533" s="65"/>
      <c r="C533" s="66"/>
      <c r="D533" s="15">
        <f>C533-B533</f>
        <v>0</v>
      </c>
      <c r="E533" s="23" t="str">
        <f>IF(B533="","",IF(B533=0,"",(C533/B533)-1))</f>
        <v/>
      </c>
      <c r="F533" s="98" t="b">
        <f>IF(B533="",IF(Aloitus_Start!$D$1="Suomi","Tieto puuttuu: "&amp;B$3,IF(Aloitus_Start!$D$1="Svenska","Information saknas: "&amp;B$3)),"")</f>
        <v>0</v>
      </c>
      <c r="G533" s="98" t="b">
        <f>IF(C533="",IF(Aloitus_Start!$D$1="Suomi","Tieto puuttuu: "&amp;C$3,IF(Aloitus_Start!$D$1="Svenska","Information saknas: "&amp;C$3)),"")</f>
        <v>0</v>
      </c>
    </row>
    <row r="534" spans="1:12" x14ac:dyDescent="0.15">
      <c r="A534" s="3"/>
      <c r="B534" s="99"/>
      <c r="C534" s="100"/>
      <c r="D534" s="18"/>
      <c r="E534" s="51"/>
      <c r="F534" s="124"/>
      <c r="G534" s="124"/>
      <c r="H534" s="38"/>
      <c r="I534" s="14"/>
      <c r="J534" s="14"/>
      <c r="K534" s="89"/>
      <c r="L534" s="90"/>
    </row>
    <row r="535" spans="1:12" x14ac:dyDescent="0.15">
      <c r="A535" s="4"/>
      <c r="B535" s="55"/>
      <c r="C535" s="56"/>
      <c r="D535" s="20">
        <f t="shared" ref="D535:D545" si="89">C535-B535</f>
        <v>0</v>
      </c>
      <c r="E535" s="23" t="str">
        <f t="shared" ref="E535:E545" si="90">IF(B535="","",IF(B535=0,"",(C535/B535)-1))</f>
        <v/>
      </c>
      <c r="F535" s="125" t="b">
        <f>IF(B535="",IF(Aloitus_Start!$D$1="Suomi","Tieto puuttuu: "&amp;B$3,IF(Aloitus_Start!$D$1="Svenska","Information saknas: "&amp;B$3)),"")</f>
        <v>0</v>
      </c>
      <c r="G535" s="125" t="b">
        <f>IF(C535="",IF(Aloitus_Start!$D$1="Suomi","Tieto puuttuu: "&amp;C$3,IF(Aloitus_Start!$D$1="Svenska","Information saknas: "&amp;C$3)),"")</f>
        <v>0</v>
      </c>
    </row>
    <row r="536" spans="1:12" x14ac:dyDescent="0.15">
      <c r="A536" s="5"/>
      <c r="B536" s="71"/>
      <c r="C536" s="72"/>
      <c r="D536" s="40">
        <f t="shared" si="89"/>
        <v>0</v>
      </c>
      <c r="E536" s="23" t="str">
        <f t="shared" si="90"/>
        <v/>
      </c>
      <c r="F536" s="126" t="b">
        <f>IF(B536="",IF(Aloitus_Start!$D$1="Suomi","Tieto puuttuu: "&amp;B$3,IF(Aloitus_Start!$D$1="Svenska","Information saknas: "&amp;B$3)),"")</f>
        <v>0</v>
      </c>
      <c r="G536" s="126" t="b">
        <f>IF(C536="",IF(Aloitus_Start!$D$1="Suomi","Tieto puuttuu: "&amp;C$3,IF(Aloitus_Start!$D$1="Svenska","Information saknas: "&amp;C$3)),"")</f>
        <v>0</v>
      </c>
      <c r="H536" s="38"/>
      <c r="I536" s="14"/>
      <c r="J536" s="14"/>
      <c r="K536" s="89"/>
      <c r="L536" s="90"/>
    </row>
    <row r="537" spans="1:12" x14ac:dyDescent="0.15">
      <c r="A537" s="7"/>
      <c r="B537" s="65"/>
      <c r="C537" s="66"/>
      <c r="D537" s="15">
        <f t="shared" si="89"/>
        <v>0</v>
      </c>
      <c r="E537" s="23" t="str">
        <f t="shared" si="90"/>
        <v/>
      </c>
      <c r="F537" s="98" t="b">
        <f>IF(B537="",IF(Aloitus_Start!$D$1="Suomi","Tieto puuttuu: "&amp;B$3,IF(Aloitus_Start!$D$1="Svenska","Information saknas: "&amp;B$3)),"")</f>
        <v>0</v>
      </c>
      <c r="G537" s="98" t="b">
        <f>IF(C537="",IF(Aloitus_Start!$D$1="Suomi","Tieto puuttuu: "&amp;C$3,IF(Aloitus_Start!$D$1="Svenska","Information saknas: "&amp;C$3)),"")</f>
        <v>0</v>
      </c>
      <c r="H537" s="38"/>
      <c r="I537" s="14"/>
      <c r="J537" s="14"/>
      <c r="K537" s="89"/>
      <c r="L537" s="90"/>
    </row>
    <row r="538" spans="1:12" x14ac:dyDescent="0.15">
      <c r="A538" s="7"/>
      <c r="B538" s="65"/>
      <c r="C538" s="66"/>
      <c r="D538" s="15">
        <f t="shared" si="89"/>
        <v>0</v>
      </c>
      <c r="E538" s="23" t="str">
        <f t="shared" si="90"/>
        <v/>
      </c>
      <c r="F538" s="98" t="b">
        <f>IF(B538="",IF(Aloitus_Start!$D$1="Suomi","Tieto puuttuu: "&amp;B$3,IF(Aloitus_Start!$D$1="Svenska","Information saknas: "&amp;B$3)),"")</f>
        <v>0</v>
      </c>
      <c r="G538" s="98" t="b">
        <f>IF(C538="",IF(Aloitus_Start!$D$1="Suomi","Tieto puuttuu: "&amp;C$3,IF(Aloitus_Start!$D$1="Svenska","Information saknas: "&amp;C$3)),"")</f>
        <v>0</v>
      </c>
      <c r="H538" s="38"/>
      <c r="I538" s="14"/>
      <c r="J538" s="14"/>
      <c r="K538" s="89"/>
      <c r="L538" s="90"/>
    </row>
    <row r="539" spans="1:12" x14ac:dyDescent="0.15">
      <c r="A539" s="7"/>
      <c r="B539" s="65"/>
      <c r="C539" s="66"/>
      <c r="D539" s="15">
        <f t="shared" si="89"/>
        <v>0</v>
      </c>
      <c r="E539" s="23" t="str">
        <f t="shared" si="90"/>
        <v/>
      </c>
      <c r="F539" s="98" t="b">
        <f>IF(B539="",IF(Aloitus_Start!$D$1="Suomi","Tieto puuttuu: "&amp;B$3,IF(Aloitus_Start!$D$1="Svenska","Information saknas: "&amp;B$3)),"")</f>
        <v>0</v>
      </c>
      <c r="G539" s="98" t="b">
        <f>IF(C539="",IF(Aloitus_Start!$D$1="Suomi","Tieto puuttuu: "&amp;C$3,IF(Aloitus_Start!$D$1="Svenska","Information saknas: "&amp;C$3)),"")</f>
        <v>0</v>
      </c>
    </row>
    <row r="540" spans="1:12" x14ac:dyDescent="0.15">
      <c r="A540" s="5"/>
      <c r="B540" s="71"/>
      <c r="C540" s="72"/>
      <c r="D540" s="40">
        <f t="shared" si="89"/>
        <v>0</v>
      </c>
      <c r="E540" s="23" t="str">
        <f t="shared" si="90"/>
        <v/>
      </c>
      <c r="F540" s="126" t="b">
        <f>IF(B540="",IF(Aloitus_Start!$D$1="Suomi","Tieto puuttuu: "&amp;B$3,IF(Aloitus_Start!$D$1="Svenska","Information saknas: "&amp;B$3)),"")</f>
        <v>0</v>
      </c>
      <c r="G540" s="126" t="b">
        <f>IF(C540="",IF(Aloitus_Start!$D$1="Suomi","Tieto puuttuu: "&amp;C$3,IF(Aloitus_Start!$D$1="Svenska","Information saknas: "&amp;C$3)),"")</f>
        <v>0</v>
      </c>
    </row>
    <row r="541" spans="1:12" x14ac:dyDescent="0.15">
      <c r="A541" s="7"/>
      <c r="B541" s="65"/>
      <c r="C541" s="66"/>
      <c r="D541" s="15">
        <f t="shared" si="89"/>
        <v>0</v>
      </c>
      <c r="E541" s="23" t="str">
        <f t="shared" si="90"/>
        <v/>
      </c>
      <c r="F541" s="98" t="b">
        <f>IF(B541="",IF(Aloitus_Start!$D$1="Suomi","Tieto puuttuu: "&amp;B$3,IF(Aloitus_Start!$D$1="Svenska","Information saknas: "&amp;B$3)),"")</f>
        <v>0</v>
      </c>
      <c r="G541" s="98" t="b">
        <f>IF(C541="",IF(Aloitus_Start!$D$1="Suomi","Tieto puuttuu: "&amp;C$3,IF(Aloitus_Start!$D$1="Svenska","Information saknas: "&amp;C$3)),"")</f>
        <v>0</v>
      </c>
    </row>
    <row r="542" spans="1:12" x14ac:dyDescent="0.15">
      <c r="A542" s="5"/>
      <c r="B542" s="71"/>
      <c r="C542" s="72"/>
      <c r="D542" s="40">
        <f t="shared" si="89"/>
        <v>0</v>
      </c>
      <c r="E542" s="23" t="str">
        <f t="shared" si="90"/>
        <v/>
      </c>
      <c r="F542" s="126" t="b">
        <f>IF(B542="",IF(Aloitus_Start!$D$1="Suomi","Tieto puuttuu: "&amp;B$3,IF(Aloitus_Start!$D$1="Svenska","Information saknas: "&amp;B$3)),"")</f>
        <v>0</v>
      </c>
      <c r="G542" s="126" t="b">
        <f>IF(C542="",IF(Aloitus_Start!$D$1="Suomi","Tieto puuttuu: "&amp;C$3,IF(Aloitus_Start!$D$1="Svenska","Information saknas: "&amp;C$3)),"")</f>
        <v>0</v>
      </c>
    </row>
    <row r="543" spans="1:12" x14ac:dyDescent="0.15">
      <c r="A543" s="5"/>
      <c r="B543" s="71"/>
      <c r="C543" s="72"/>
      <c r="D543" s="40">
        <f t="shared" si="89"/>
        <v>0</v>
      </c>
      <c r="E543" s="23" t="str">
        <f t="shared" si="90"/>
        <v/>
      </c>
      <c r="F543" s="126" t="b">
        <f>IF(B543="",IF(Aloitus_Start!$D$1="Suomi","Tieto puuttuu: "&amp;B$3,IF(Aloitus_Start!$D$1="Svenska","Information saknas: "&amp;B$3)),"")</f>
        <v>0</v>
      </c>
      <c r="G543" s="126" t="b">
        <f>IF(C543="",IF(Aloitus_Start!$D$1="Suomi","Tieto puuttuu: "&amp;C$3,IF(Aloitus_Start!$D$1="Svenska","Information saknas: "&amp;C$3)),"")</f>
        <v>0</v>
      </c>
    </row>
    <row r="544" spans="1:12" x14ac:dyDescent="0.15">
      <c r="A544" s="5"/>
      <c r="B544" s="71"/>
      <c r="C544" s="72"/>
      <c r="D544" s="40">
        <f t="shared" si="89"/>
        <v>0</v>
      </c>
      <c r="E544" s="23" t="str">
        <f t="shared" si="90"/>
        <v/>
      </c>
      <c r="F544" s="126" t="b">
        <f>IF(B544="",IF(Aloitus_Start!$D$1="Suomi","Tieto puuttuu: "&amp;B$3,IF(Aloitus_Start!$D$1="Svenska","Information saknas: "&amp;B$3)),"")</f>
        <v>0</v>
      </c>
      <c r="G544" s="126" t="b">
        <f>IF(C544="",IF(Aloitus_Start!$D$1="Suomi","Tieto puuttuu: "&amp;C$3,IF(Aloitus_Start!$D$1="Svenska","Information saknas: "&amp;C$3)),"")</f>
        <v>0</v>
      </c>
    </row>
    <row r="545" spans="1:7" x14ac:dyDescent="0.15">
      <c r="A545" s="7"/>
      <c r="B545" s="65"/>
      <c r="C545" s="66"/>
      <c r="D545" s="15">
        <f t="shared" si="89"/>
        <v>0</v>
      </c>
      <c r="E545" s="23" t="str">
        <f t="shared" si="90"/>
        <v/>
      </c>
      <c r="F545" s="98" t="b">
        <f>IF(B545="",IF(Aloitus_Start!$D$1="Suomi","Tieto puuttuu: "&amp;B$3,IF(Aloitus_Start!$D$1="Svenska","Information saknas: "&amp;B$3)),"")</f>
        <v>0</v>
      </c>
      <c r="G545" s="98" t="b">
        <f>IF(C545="",IF(Aloitus_Start!$D$1="Suomi","Tieto puuttuu: "&amp;C$3,IF(Aloitus_Start!$D$1="Svenska","Information saknas: "&amp;C$3)),"")</f>
        <v>0</v>
      </c>
    </row>
    <row r="546" spans="1:7" x14ac:dyDescent="0.15">
      <c r="A546" s="3"/>
      <c r="B546" s="99"/>
      <c r="C546" s="100"/>
      <c r="D546" s="18"/>
      <c r="E546" s="51"/>
      <c r="F546" s="124"/>
      <c r="G546" s="124"/>
    </row>
    <row r="547" spans="1:7" x14ac:dyDescent="0.15">
      <c r="A547" s="4"/>
      <c r="B547" s="55"/>
      <c r="C547" s="56"/>
      <c r="D547" s="20">
        <f t="shared" ref="D547:D554" si="91">C547-B547</f>
        <v>0</v>
      </c>
      <c r="E547" s="23" t="str">
        <f t="shared" ref="E547:E554" si="92">IF(B547="","",IF(B547=0,"",(C547/B547)-1))</f>
        <v/>
      </c>
      <c r="F547" s="125" t="b">
        <f>IF(B547="",IF(Aloitus_Start!$D$1="Suomi","Tieto puuttuu: "&amp;B$3,IF(Aloitus_Start!$D$1="Svenska","Information saknas: "&amp;B$3)),"")</f>
        <v>0</v>
      </c>
      <c r="G547" s="125" t="b">
        <f>IF(C547="",IF(Aloitus_Start!$D$1="Suomi","Tieto puuttuu: "&amp;C$3,IF(Aloitus_Start!$D$1="Svenska","Information saknas: "&amp;C$3)),"")</f>
        <v>0</v>
      </c>
    </row>
    <row r="548" spans="1:7" x14ac:dyDescent="0.15">
      <c r="A548" s="4"/>
      <c r="B548" s="55"/>
      <c r="C548" s="56"/>
      <c r="D548" s="20">
        <f t="shared" si="91"/>
        <v>0</v>
      </c>
      <c r="E548" s="23" t="str">
        <f t="shared" si="92"/>
        <v/>
      </c>
      <c r="F548" s="125" t="b">
        <f>IF(B548="",IF(Aloitus_Start!$D$1="Suomi","Tieto puuttuu: "&amp;B$3,IF(Aloitus_Start!$D$1="Svenska","Information saknas: "&amp;B$3)),"")</f>
        <v>0</v>
      </c>
      <c r="G548" s="125" t="b">
        <f>IF(C548="",IF(Aloitus_Start!$D$1="Suomi","Tieto puuttuu: "&amp;C$3,IF(Aloitus_Start!$D$1="Svenska","Information saknas: "&amp;C$3)),"")</f>
        <v>0</v>
      </c>
    </row>
    <row r="549" spans="1:7" x14ac:dyDescent="0.15">
      <c r="A549" s="4"/>
      <c r="B549" s="55"/>
      <c r="C549" s="56"/>
      <c r="D549" s="20">
        <f t="shared" si="91"/>
        <v>0</v>
      </c>
      <c r="E549" s="23" t="str">
        <f t="shared" si="92"/>
        <v/>
      </c>
      <c r="F549" s="125" t="b">
        <f>IF(B549="",IF(Aloitus_Start!$D$1="Suomi","Tieto puuttuu: "&amp;B$3,IF(Aloitus_Start!$D$1="Svenska","Information saknas: "&amp;B$3)),"")</f>
        <v>0</v>
      </c>
      <c r="G549" s="125" t="b">
        <f>IF(C549="",IF(Aloitus_Start!$D$1="Suomi","Tieto puuttuu: "&amp;C$3,IF(Aloitus_Start!$D$1="Svenska","Information saknas: "&amp;C$3)),"")</f>
        <v>0</v>
      </c>
    </row>
    <row r="550" spans="1:7" x14ac:dyDescent="0.15">
      <c r="A550" s="7"/>
      <c r="B550" s="65"/>
      <c r="C550" s="66"/>
      <c r="D550" s="15">
        <f t="shared" si="91"/>
        <v>0</v>
      </c>
      <c r="E550" s="23" t="str">
        <f t="shared" si="92"/>
        <v/>
      </c>
      <c r="F550" s="98" t="b">
        <f>IF(B550="",IF(Aloitus_Start!$D$1="Suomi","Tieto puuttuu: "&amp;B$3,IF(Aloitus_Start!$D$1="Svenska","Information saknas: "&amp;B$3)),"")</f>
        <v>0</v>
      </c>
      <c r="G550" s="98" t="b">
        <f>IF(C550="",IF(Aloitus_Start!$D$1="Suomi","Tieto puuttuu: "&amp;C$3,IF(Aloitus_Start!$D$1="Svenska","Information saknas: "&amp;C$3)),"")</f>
        <v>0</v>
      </c>
    </row>
    <row r="551" spans="1:7" x14ac:dyDescent="0.15">
      <c r="A551" s="7"/>
      <c r="B551" s="65"/>
      <c r="C551" s="66"/>
      <c r="D551" s="15">
        <f t="shared" si="91"/>
        <v>0</v>
      </c>
      <c r="E551" s="23" t="str">
        <f t="shared" si="92"/>
        <v/>
      </c>
      <c r="F551" s="98" t="b">
        <f>IF(B551="",IF(Aloitus_Start!$D$1="Suomi","Tieto puuttuu: "&amp;B$3,IF(Aloitus_Start!$D$1="Svenska","Information saknas: "&amp;B$3)),"")</f>
        <v>0</v>
      </c>
      <c r="G551" s="98" t="b">
        <f>IF(C551="",IF(Aloitus_Start!$D$1="Suomi","Tieto puuttuu: "&amp;C$3,IF(Aloitus_Start!$D$1="Svenska","Information saknas: "&amp;C$3)),"")</f>
        <v>0</v>
      </c>
    </row>
    <row r="552" spans="1:7" x14ac:dyDescent="0.15">
      <c r="A552" s="7"/>
      <c r="B552" s="65"/>
      <c r="C552" s="66"/>
      <c r="D552" s="15">
        <f t="shared" si="91"/>
        <v>0</v>
      </c>
      <c r="E552" s="23" t="str">
        <f t="shared" si="92"/>
        <v/>
      </c>
      <c r="F552" s="98" t="b">
        <f>IF(B552="",IF(Aloitus_Start!$D$1="Suomi","Tieto puuttuu: "&amp;B$3,IF(Aloitus_Start!$D$1="Svenska","Information saknas: "&amp;B$3)),"")</f>
        <v>0</v>
      </c>
      <c r="G552" s="98" t="b">
        <f>IF(C552="",IF(Aloitus_Start!$D$1="Suomi","Tieto puuttuu: "&amp;C$3,IF(Aloitus_Start!$D$1="Svenska","Information saknas: "&amp;C$3)),"")</f>
        <v>0</v>
      </c>
    </row>
    <row r="553" spans="1:7" x14ac:dyDescent="0.15">
      <c r="A553" s="7"/>
      <c r="B553" s="65"/>
      <c r="C553" s="66"/>
      <c r="D553" s="15">
        <f t="shared" si="91"/>
        <v>0</v>
      </c>
      <c r="E553" s="23" t="str">
        <f t="shared" si="92"/>
        <v/>
      </c>
      <c r="F553" s="98" t="b">
        <f>IF(B553="",IF(Aloitus_Start!$D$1="Suomi","Tieto puuttuu: "&amp;B$3,IF(Aloitus_Start!$D$1="Svenska","Information saknas: "&amp;B$3)),"")</f>
        <v>0</v>
      </c>
      <c r="G553" s="98" t="b">
        <f>IF(C553="",IF(Aloitus_Start!$D$1="Suomi","Tieto puuttuu: "&amp;C$3,IF(Aloitus_Start!$D$1="Svenska","Information saknas: "&amp;C$3)),"")</f>
        <v>0</v>
      </c>
    </row>
    <row r="554" spans="1:7" x14ac:dyDescent="0.15">
      <c r="A554" s="4"/>
      <c r="B554" s="55"/>
      <c r="C554" s="56"/>
      <c r="D554" s="20">
        <f t="shared" si="91"/>
        <v>0</v>
      </c>
      <c r="E554" s="23" t="str">
        <f t="shared" si="92"/>
        <v/>
      </c>
      <c r="F554" s="125" t="b">
        <f>IF(B554="",IF(Aloitus_Start!$D$1="Suomi","Tieto puuttuu: "&amp;B$3,IF(Aloitus_Start!$D$1="Svenska","Information saknas: "&amp;B$3)),"")</f>
        <v>0</v>
      </c>
      <c r="G554" s="125" t="b">
        <f>IF(C554="",IF(Aloitus_Start!$D$1="Suomi","Tieto puuttuu: "&amp;C$3,IF(Aloitus_Start!$D$1="Svenska","Information saknas: "&amp;C$3)),"")</f>
        <v>0</v>
      </c>
    </row>
    <row r="555" spans="1:7" x14ac:dyDescent="0.15">
      <c r="A555" s="8"/>
      <c r="B555" s="67"/>
      <c r="C555" s="68"/>
      <c r="D555" s="30"/>
      <c r="E555" s="31"/>
      <c r="F555" s="128"/>
      <c r="G555" s="128"/>
    </row>
    <row r="556" spans="1:7" x14ac:dyDescent="0.15">
      <c r="A556" s="3"/>
      <c r="B556" s="99"/>
      <c r="C556" s="100"/>
      <c r="D556" s="18"/>
      <c r="E556" s="19"/>
      <c r="F556" s="124"/>
      <c r="G556" s="124"/>
    </row>
    <row r="557" spans="1:7" x14ac:dyDescent="0.15">
      <c r="A557" s="4"/>
      <c r="B557" s="61"/>
      <c r="C557" s="62"/>
      <c r="D557" s="26">
        <f t="shared" ref="D557:D566" si="93">C557-B557</f>
        <v>0</v>
      </c>
      <c r="E557" s="23" t="str">
        <f t="shared" ref="E557:E566" si="94">IF(B557="","",IF(B557=0,"",(C557/B557)-1))</f>
        <v/>
      </c>
      <c r="F557" s="125" t="b">
        <f>IF(B557="",IF(Aloitus_Start!$D$1="Suomi","Tieto puuttuu: "&amp;B$3,IF(Aloitus_Start!$D$1="Svenska","Information saknas: "&amp;B$3)),"")</f>
        <v>0</v>
      </c>
      <c r="G557" s="125" t="b">
        <f>IF(C557="",IF(Aloitus_Start!$D$1="Suomi","Tieto puuttuu: "&amp;C$3,IF(Aloitus_Start!$D$1="Svenska","Information saknas: "&amp;C$3)),"")</f>
        <v>0</v>
      </c>
    </row>
    <row r="558" spans="1:7" x14ac:dyDescent="0.15">
      <c r="A558" s="4"/>
      <c r="B558" s="55"/>
      <c r="C558" s="56"/>
      <c r="D558" s="20">
        <f t="shared" si="93"/>
        <v>0</v>
      </c>
      <c r="E558" s="23" t="str">
        <f t="shared" si="94"/>
        <v/>
      </c>
      <c r="F558" s="125" t="b">
        <f>IF(B558="",IF(Aloitus_Start!$D$1="Suomi","Tieto puuttuu: "&amp;B$3,IF(Aloitus_Start!$D$1="Svenska","Information saknas: "&amp;B$3)),"")</f>
        <v>0</v>
      </c>
      <c r="G558" s="125" t="b">
        <f>IF(C558="",IF(Aloitus_Start!$D$1="Suomi","Tieto puuttuu: "&amp;C$3,IF(Aloitus_Start!$D$1="Svenska","Information saknas: "&amp;C$3)),"")</f>
        <v>0</v>
      </c>
    </row>
    <row r="559" spans="1:7" x14ac:dyDescent="0.15">
      <c r="A559" s="7"/>
      <c r="B559" s="65"/>
      <c r="C559" s="66"/>
      <c r="D559" s="15">
        <f t="shared" si="93"/>
        <v>0</v>
      </c>
      <c r="E559" s="23" t="str">
        <f t="shared" si="94"/>
        <v/>
      </c>
      <c r="F559" s="98" t="b">
        <f>IF(B559="",IF(Aloitus_Start!$D$1="Suomi","Tieto puuttuu: "&amp;B$3,IF(Aloitus_Start!$D$1="Svenska","Information saknas: "&amp;B$3)),"")</f>
        <v>0</v>
      </c>
      <c r="G559" s="98" t="b">
        <f>IF(C559="",IF(Aloitus_Start!$D$1="Suomi","Tieto puuttuu: "&amp;C$3,IF(Aloitus_Start!$D$1="Svenska","Information saknas: "&amp;C$3)),"")</f>
        <v>0</v>
      </c>
    </row>
    <row r="560" spans="1:7" x14ac:dyDescent="0.15">
      <c r="A560" s="7"/>
      <c r="B560" s="65"/>
      <c r="C560" s="66"/>
      <c r="D560" s="15">
        <f t="shared" si="93"/>
        <v>0</v>
      </c>
      <c r="E560" s="23" t="str">
        <f t="shared" si="94"/>
        <v/>
      </c>
      <c r="F560" s="98" t="b">
        <f>IF(B560="",IF(Aloitus_Start!$D$1="Suomi","Tieto puuttuu: "&amp;B$3,IF(Aloitus_Start!$D$1="Svenska","Information saknas: "&amp;B$3)),"")</f>
        <v>0</v>
      </c>
      <c r="G560" s="98" t="b">
        <f>IF(C560="",IF(Aloitus_Start!$D$1="Suomi","Tieto puuttuu: "&amp;C$3,IF(Aloitus_Start!$D$1="Svenska","Information saknas: "&amp;C$3)),"")</f>
        <v>0</v>
      </c>
    </row>
    <row r="561" spans="1:7" x14ac:dyDescent="0.15">
      <c r="A561" s="7"/>
      <c r="B561" s="65"/>
      <c r="C561" s="66"/>
      <c r="D561" s="15">
        <f t="shared" si="93"/>
        <v>0</v>
      </c>
      <c r="E561" s="23" t="str">
        <f t="shared" si="94"/>
        <v/>
      </c>
      <c r="F561" s="98" t="b">
        <f>IF(B561="",IF(Aloitus_Start!$D$1="Suomi","Tieto puuttuu: "&amp;B$3,IF(Aloitus_Start!$D$1="Svenska","Information saknas: "&amp;B$3)),"")</f>
        <v>0</v>
      </c>
      <c r="G561" s="98" t="b">
        <f>IF(C561="",IF(Aloitus_Start!$D$1="Suomi","Tieto puuttuu: "&amp;C$3,IF(Aloitus_Start!$D$1="Svenska","Information saknas: "&amp;C$3)),"")</f>
        <v>0</v>
      </c>
    </row>
    <row r="562" spans="1:7" x14ac:dyDescent="0.15">
      <c r="A562" s="4"/>
      <c r="B562" s="55"/>
      <c r="C562" s="56"/>
      <c r="D562" s="20">
        <f t="shared" si="93"/>
        <v>0</v>
      </c>
      <c r="E562" s="23" t="str">
        <f t="shared" si="94"/>
        <v/>
      </c>
      <c r="F562" s="125" t="b">
        <f>IF(B562="",IF(Aloitus_Start!$D$1="Suomi","Tieto puuttuu: "&amp;B$3,IF(Aloitus_Start!$D$1="Svenska","Information saknas: "&amp;B$3)),"")</f>
        <v>0</v>
      </c>
      <c r="G562" s="125" t="b">
        <f>IF(C562="",IF(Aloitus_Start!$D$1="Suomi","Tieto puuttuu: "&amp;C$3,IF(Aloitus_Start!$D$1="Svenska","Information saknas: "&amp;C$3)),"")</f>
        <v>0</v>
      </c>
    </row>
    <row r="563" spans="1:7" x14ac:dyDescent="0.15">
      <c r="A563" s="7"/>
      <c r="B563" s="65"/>
      <c r="C563" s="66"/>
      <c r="D563" s="15">
        <f t="shared" si="93"/>
        <v>0</v>
      </c>
      <c r="E563" s="23" t="str">
        <f t="shared" si="94"/>
        <v/>
      </c>
      <c r="F563" s="98" t="b">
        <f>IF(B563="",IF(Aloitus_Start!$D$1="Suomi","Tieto puuttuu: "&amp;B$3,IF(Aloitus_Start!$D$1="Svenska","Information saknas: "&amp;B$3)),"")</f>
        <v>0</v>
      </c>
      <c r="G563" s="98" t="b">
        <f>IF(C563="",IF(Aloitus_Start!$D$1="Suomi","Tieto puuttuu: "&amp;C$3,IF(Aloitus_Start!$D$1="Svenska","Information saknas: "&amp;C$3)),"")</f>
        <v>0</v>
      </c>
    </row>
    <row r="564" spans="1:7" x14ac:dyDescent="0.15">
      <c r="A564" s="7"/>
      <c r="B564" s="65"/>
      <c r="C564" s="66"/>
      <c r="D564" s="15">
        <f t="shared" si="93"/>
        <v>0</v>
      </c>
      <c r="E564" s="23" t="str">
        <f t="shared" si="94"/>
        <v/>
      </c>
      <c r="F564" s="98" t="b">
        <f>IF(B564="",IF(Aloitus_Start!$D$1="Suomi","Tieto puuttuu: "&amp;B$3,IF(Aloitus_Start!$D$1="Svenska","Information saknas: "&amp;B$3)),"")</f>
        <v>0</v>
      </c>
      <c r="G564" s="98" t="b">
        <f>IF(C564="",IF(Aloitus_Start!$D$1="Suomi","Tieto puuttuu: "&amp;C$3,IF(Aloitus_Start!$D$1="Svenska","Information saknas: "&amp;C$3)),"")</f>
        <v>0</v>
      </c>
    </row>
    <row r="565" spans="1:7" x14ac:dyDescent="0.15">
      <c r="A565" s="7"/>
      <c r="B565" s="65"/>
      <c r="C565" s="66"/>
      <c r="D565" s="15">
        <f t="shared" si="93"/>
        <v>0</v>
      </c>
      <c r="E565" s="23" t="str">
        <f t="shared" si="94"/>
        <v/>
      </c>
      <c r="F565" s="98" t="b">
        <f>IF(B565="",IF(Aloitus_Start!$D$1="Suomi","Tieto puuttuu: "&amp;B$3,IF(Aloitus_Start!$D$1="Svenska","Information saknas: "&amp;B$3)),"")</f>
        <v>0</v>
      </c>
      <c r="G565" s="98" t="b">
        <f>IF(C565="",IF(Aloitus_Start!$D$1="Suomi","Tieto puuttuu: "&amp;C$3,IF(Aloitus_Start!$D$1="Svenska","Information saknas: "&amp;C$3)),"")</f>
        <v>0</v>
      </c>
    </row>
    <row r="566" spans="1:7" x14ac:dyDescent="0.15">
      <c r="A566" s="7"/>
      <c r="B566" s="65"/>
      <c r="C566" s="66"/>
      <c r="D566" s="15">
        <f t="shared" si="93"/>
        <v>0</v>
      </c>
      <c r="E566" s="23" t="str">
        <f t="shared" si="94"/>
        <v/>
      </c>
      <c r="F566" s="98" t="b">
        <f>IF(B566="",IF(Aloitus_Start!$D$1="Suomi","Tieto puuttuu: "&amp;B$3,IF(Aloitus_Start!$D$1="Svenska","Information saknas: "&amp;B$3)),"")</f>
        <v>0</v>
      </c>
      <c r="G566" s="98" t="b">
        <f>IF(C566="",IF(Aloitus_Start!$D$1="Suomi","Tieto puuttuu: "&amp;C$3,IF(Aloitus_Start!$D$1="Svenska","Information saknas: "&amp;C$3)),"")</f>
        <v>0</v>
      </c>
    </row>
    <row r="567" spans="1:7" x14ac:dyDescent="0.15">
      <c r="A567" s="3"/>
      <c r="B567" s="99"/>
      <c r="C567" s="100"/>
      <c r="D567" s="18"/>
      <c r="E567" s="51"/>
      <c r="F567" s="124"/>
      <c r="G567" s="124"/>
    </row>
    <row r="568" spans="1:7" x14ac:dyDescent="0.15">
      <c r="A568" s="4"/>
      <c r="B568" s="55"/>
      <c r="C568" s="56"/>
      <c r="D568" s="20">
        <f>C568-B568</f>
        <v>0</v>
      </c>
      <c r="E568" s="23" t="str">
        <f>IF(B568="","",IF(B568=0,"",(C568/B568)-1))</f>
        <v/>
      </c>
      <c r="F568" s="125" t="b">
        <f>IF(B568="",IF(Aloitus_Start!$D$1="Suomi","Tieto puuttuu: "&amp;B$3,IF(Aloitus_Start!$D$1="Svenska","Information saknas: "&amp;B$3)),"")</f>
        <v>0</v>
      </c>
      <c r="G568" s="125" t="b">
        <f>IF(C568="",IF(Aloitus_Start!$D$1="Suomi","Tieto puuttuu: "&amp;C$3,IF(Aloitus_Start!$D$1="Svenska","Information saknas: "&amp;C$3)),"")</f>
        <v>0</v>
      </c>
    </row>
    <row r="569" spans="1:7" x14ac:dyDescent="0.15">
      <c r="A569" s="4"/>
      <c r="B569" s="55"/>
      <c r="C569" s="56"/>
      <c r="D569" s="20">
        <f>C569-B569</f>
        <v>0</v>
      </c>
      <c r="E569" s="23" t="str">
        <f>IF(B569="","",IF(B569=0,"",(C569/B569)-1))</f>
        <v/>
      </c>
      <c r="F569" s="125" t="b">
        <f>IF(B569="",IF(Aloitus_Start!$D$1="Suomi","Tieto puuttuu: "&amp;B$3,IF(Aloitus_Start!$D$1="Svenska","Information saknas: "&amp;B$3)),"")</f>
        <v>0</v>
      </c>
      <c r="G569" s="125" t="b">
        <f>IF(C569="",IF(Aloitus_Start!$D$1="Suomi","Tieto puuttuu: "&amp;C$3,IF(Aloitus_Start!$D$1="Svenska","Information saknas: "&amp;C$3)),"")</f>
        <v>0</v>
      </c>
    </row>
    <row r="570" spans="1:7" x14ac:dyDescent="0.15">
      <c r="A570" s="8"/>
      <c r="B570" s="103"/>
      <c r="C570" s="104"/>
      <c r="D570" s="30"/>
      <c r="E570" s="31"/>
      <c r="F570" s="128"/>
      <c r="G570" s="128"/>
    </row>
    <row r="571" spans="1:7" x14ac:dyDescent="0.15">
      <c r="A571" s="7"/>
      <c r="B571" s="65"/>
      <c r="C571" s="66"/>
      <c r="D571" s="15">
        <f t="shared" ref="D571:D578" si="95">C571-B571</f>
        <v>0</v>
      </c>
      <c r="E571" s="23" t="str">
        <f t="shared" ref="E571:E578" si="96">IF(B571="","",IF(B571=0,"",(C571/B571)-1))</f>
        <v/>
      </c>
      <c r="F571" s="98" t="b">
        <f>IF(B571="",IF(Aloitus_Start!$D$1="Suomi","Tieto puuttuu: "&amp;B$3,IF(Aloitus_Start!$D$1="Svenska","Information saknas: "&amp;B$3)),"")</f>
        <v>0</v>
      </c>
      <c r="G571" s="98" t="b">
        <f>IF(C571="",IF(Aloitus_Start!$D$1="Suomi","Tieto puuttuu: "&amp;C$3,IF(Aloitus_Start!$D$1="Svenska","Information saknas: "&amp;C$3)),"")</f>
        <v>0</v>
      </c>
    </row>
    <row r="572" spans="1:7" x14ac:dyDescent="0.15">
      <c r="A572" s="7"/>
      <c r="B572" s="65"/>
      <c r="C572" s="66"/>
      <c r="D572" s="15">
        <f t="shared" si="95"/>
        <v>0</v>
      </c>
      <c r="E572" s="23" t="str">
        <f t="shared" si="96"/>
        <v/>
      </c>
      <c r="F572" s="98" t="b">
        <f>IF(B572="",IF(Aloitus_Start!$D$1="Suomi","Tieto puuttuu: "&amp;B$3,IF(Aloitus_Start!$D$1="Svenska","Information saknas: "&amp;B$3)),"")</f>
        <v>0</v>
      </c>
      <c r="G572" s="98" t="b">
        <f>IF(C572="",IF(Aloitus_Start!$D$1="Suomi","Tieto puuttuu: "&amp;C$3,IF(Aloitus_Start!$D$1="Svenska","Information saknas: "&amp;C$3)),"")</f>
        <v>0</v>
      </c>
    </row>
    <row r="573" spans="1:7" x14ac:dyDescent="0.15">
      <c r="A573" s="7"/>
      <c r="B573" s="65"/>
      <c r="C573" s="66"/>
      <c r="D573" s="15">
        <f t="shared" si="95"/>
        <v>0</v>
      </c>
      <c r="E573" s="23" t="str">
        <f t="shared" si="96"/>
        <v/>
      </c>
      <c r="F573" s="98" t="b">
        <f>IF(B573="",IF(Aloitus_Start!$D$1="Suomi","Tieto puuttuu: "&amp;B$3,IF(Aloitus_Start!$D$1="Svenska","Information saknas: "&amp;B$3)),"")</f>
        <v>0</v>
      </c>
      <c r="G573" s="98" t="b">
        <f>IF(C573="",IF(Aloitus_Start!$D$1="Suomi","Tieto puuttuu: "&amp;C$3,IF(Aloitus_Start!$D$1="Svenska","Information saknas: "&amp;C$3)),"")</f>
        <v>0</v>
      </c>
    </row>
    <row r="574" spans="1:7" x14ac:dyDescent="0.15">
      <c r="A574" s="7"/>
      <c r="B574" s="65"/>
      <c r="C574" s="66"/>
      <c r="D574" s="15">
        <f t="shared" si="95"/>
        <v>0</v>
      </c>
      <c r="E574" s="23" t="str">
        <f t="shared" si="96"/>
        <v/>
      </c>
      <c r="F574" s="98" t="b">
        <f>IF(B574="",IF(Aloitus_Start!$D$1="Suomi","Tieto puuttuu: "&amp;B$3,IF(Aloitus_Start!$D$1="Svenska","Information saknas: "&amp;B$3)),"")</f>
        <v>0</v>
      </c>
      <c r="G574" s="98" t="b">
        <f>IF(C574="",IF(Aloitus_Start!$D$1="Suomi","Tieto puuttuu: "&amp;C$3,IF(Aloitus_Start!$D$1="Svenska","Information saknas: "&amp;C$3)),"")</f>
        <v>0</v>
      </c>
    </row>
    <row r="575" spans="1:7" x14ac:dyDescent="0.15">
      <c r="A575" s="7"/>
      <c r="B575" s="65"/>
      <c r="C575" s="66"/>
      <c r="D575" s="15">
        <f t="shared" si="95"/>
        <v>0</v>
      </c>
      <c r="E575" s="23" t="str">
        <f t="shared" si="96"/>
        <v/>
      </c>
      <c r="F575" s="98" t="b">
        <f>IF(B575="",IF(Aloitus_Start!$D$1="Suomi","Tieto puuttuu: "&amp;B$3,IF(Aloitus_Start!$D$1="Svenska","Information saknas: "&amp;B$3)),"")</f>
        <v>0</v>
      </c>
      <c r="G575" s="98" t="b">
        <f>IF(C575="",IF(Aloitus_Start!$D$1="Suomi","Tieto puuttuu: "&amp;C$3,IF(Aloitus_Start!$D$1="Svenska","Information saknas: "&amp;C$3)),"")</f>
        <v>0</v>
      </c>
    </row>
    <row r="576" spans="1:7" x14ac:dyDescent="0.15">
      <c r="A576" s="7"/>
      <c r="B576" s="65"/>
      <c r="C576" s="66"/>
      <c r="D576" s="15">
        <f t="shared" si="95"/>
        <v>0</v>
      </c>
      <c r="E576" s="23" t="str">
        <f t="shared" si="96"/>
        <v/>
      </c>
      <c r="F576" s="98" t="b">
        <f>IF(B576="",IF(Aloitus_Start!$D$1="Suomi","Tieto puuttuu: "&amp;B$3,IF(Aloitus_Start!$D$1="Svenska","Information saknas: "&amp;B$3)),"")</f>
        <v>0</v>
      </c>
      <c r="G576" s="98" t="b">
        <f>IF(C576="",IF(Aloitus_Start!$D$1="Suomi","Tieto puuttuu: "&amp;C$3,IF(Aloitus_Start!$D$1="Svenska","Information saknas: "&amp;C$3)),"")</f>
        <v>0</v>
      </c>
    </row>
    <row r="577" spans="1:7" x14ac:dyDescent="0.15">
      <c r="A577" s="7"/>
      <c r="B577" s="65"/>
      <c r="C577" s="66"/>
      <c r="D577" s="15">
        <f t="shared" si="95"/>
        <v>0</v>
      </c>
      <c r="E577" s="23" t="str">
        <f t="shared" si="96"/>
        <v/>
      </c>
      <c r="F577" s="98" t="b">
        <f>IF(B577="",IF(Aloitus_Start!$D$1="Suomi","Tieto puuttuu: "&amp;B$3,IF(Aloitus_Start!$D$1="Svenska","Information saknas: "&amp;B$3)),"")</f>
        <v>0</v>
      </c>
      <c r="G577" s="98" t="b">
        <f>IF(C577="",IF(Aloitus_Start!$D$1="Suomi","Tieto puuttuu: "&amp;C$3,IF(Aloitus_Start!$D$1="Svenska","Information saknas: "&amp;C$3)),"")</f>
        <v>0</v>
      </c>
    </row>
    <row r="578" spans="1:7" x14ac:dyDescent="0.15">
      <c r="A578" s="7"/>
      <c r="B578" s="65"/>
      <c r="C578" s="66"/>
      <c r="D578" s="15">
        <f t="shared" si="95"/>
        <v>0</v>
      </c>
      <c r="E578" s="23" t="str">
        <f t="shared" si="96"/>
        <v/>
      </c>
      <c r="F578" s="98" t="b">
        <f>IF(B578="",IF(Aloitus_Start!$D$1="Suomi","Tieto puuttuu: "&amp;B$3,IF(Aloitus_Start!$D$1="Svenska","Information saknas: "&amp;B$3)),"")</f>
        <v>0</v>
      </c>
      <c r="G578" s="98" t="b">
        <f>IF(C578="",IF(Aloitus_Start!$D$1="Suomi","Tieto puuttuu: "&amp;C$3,IF(Aloitus_Start!$D$1="Svenska","Information saknas: "&amp;C$3)),"")</f>
        <v>0</v>
      </c>
    </row>
    <row r="579" spans="1:7" x14ac:dyDescent="0.15">
      <c r="A579" s="8"/>
      <c r="B579" s="103"/>
      <c r="C579" s="104"/>
      <c r="D579" s="30"/>
      <c r="E579" s="50"/>
      <c r="F579" s="128"/>
      <c r="G579" s="128"/>
    </row>
    <row r="580" spans="1:7" x14ac:dyDescent="0.15">
      <c r="A580" s="7"/>
      <c r="B580" s="65"/>
      <c r="C580" s="66"/>
      <c r="D580" s="15">
        <f t="shared" ref="D580:D586" si="97">C580-B580</f>
        <v>0</v>
      </c>
      <c r="E580" s="23" t="str">
        <f t="shared" ref="E580:E586" si="98">IF(B580="","",IF(B580=0,"",(C580/B580)-1))</f>
        <v/>
      </c>
      <c r="F580" s="98" t="b">
        <f>IF(B580="",IF(Aloitus_Start!$D$1="Suomi","Tieto puuttuu: "&amp;B$3,IF(Aloitus_Start!$D$1="Svenska","Information saknas: "&amp;B$3)),"")</f>
        <v>0</v>
      </c>
      <c r="G580" s="98" t="b">
        <f>IF(C580="",IF(Aloitus_Start!$D$1="Suomi","Tieto puuttuu: "&amp;C$3,IF(Aloitus_Start!$D$1="Svenska","Information saknas: "&amp;C$3)),"")</f>
        <v>0</v>
      </c>
    </row>
    <row r="581" spans="1:7" x14ac:dyDescent="0.15">
      <c r="A581" s="7"/>
      <c r="B581" s="65"/>
      <c r="C581" s="66"/>
      <c r="D581" s="15">
        <f t="shared" si="97"/>
        <v>0</v>
      </c>
      <c r="E581" s="23" t="str">
        <f t="shared" si="98"/>
        <v/>
      </c>
      <c r="F581" s="98" t="b">
        <f>IF(B581="",IF(Aloitus_Start!$D$1="Suomi","Tieto puuttuu: "&amp;B$3,IF(Aloitus_Start!$D$1="Svenska","Information saknas: "&amp;B$3)),"")</f>
        <v>0</v>
      </c>
      <c r="G581" s="98" t="b">
        <f>IF(C581="",IF(Aloitus_Start!$D$1="Suomi","Tieto puuttuu: "&amp;C$3,IF(Aloitus_Start!$D$1="Svenska","Information saknas: "&amp;C$3)),"")</f>
        <v>0</v>
      </c>
    </row>
    <row r="582" spans="1:7" x14ac:dyDescent="0.15">
      <c r="A582" s="7"/>
      <c r="B582" s="65"/>
      <c r="C582" s="66"/>
      <c r="D582" s="15">
        <f t="shared" si="97"/>
        <v>0</v>
      </c>
      <c r="E582" s="23" t="str">
        <f t="shared" si="98"/>
        <v/>
      </c>
      <c r="F582" s="98" t="b">
        <f>IF(B582="",IF(Aloitus_Start!$D$1="Suomi","Tieto puuttuu: "&amp;B$3,IF(Aloitus_Start!$D$1="Svenska","Information saknas: "&amp;B$3)),"")</f>
        <v>0</v>
      </c>
      <c r="G582" s="98" t="b">
        <f>IF(C582="",IF(Aloitus_Start!$D$1="Suomi","Tieto puuttuu: "&amp;C$3,IF(Aloitus_Start!$D$1="Svenska","Information saknas: "&amp;C$3)),"")</f>
        <v>0</v>
      </c>
    </row>
    <row r="583" spans="1:7" x14ac:dyDescent="0.15">
      <c r="A583" s="7"/>
      <c r="B583" s="65"/>
      <c r="C583" s="66"/>
      <c r="D583" s="15">
        <f t="shared" si="97"/>
        <v>0</v>
      </c>
      <c r="E583" s="23" t="str">
        <f t="shared" si="98"/>
        <v/>
      </c>
      <c r="F583" s="98" t="b">
        <f>IF(B583="",IF(Aloitus_Start!$D$1="Suomi","Tieto puuttuu: "&amp;B$3,IF(Aloitus_Start!$D$1="Svenska","Information saknas: "&amp;B$3)),"")</f>
        <v>0</v>
      </c>
      <c r="G583" s="98" t="b">
        <f>IF(C583="",IF(Aloitus_Start!$D$1="Suomi","Tieto puuttuu: "&amp;C$3,IF(Aloitus_Start!$D$1="Svenska","Information saknas: "&amp;C$3)),"")</f>
        <v>0</v>
      </c>
    </row>
    <row r="584" spans="1:7" x14ac:dyDescent="0.15">
      <c r="A584" s="7"/>
      <c r="B584" s="65"/>
      <c r="C584" s="66"/>
      <c r="D584" s="15">
        <f t="shared" si="97"/>
        <v>0</v>
      </c>
      <c r="E584" s="23" t="str">
        <f t="shared" si="98"/>
        <v/>
      </c>
      <c r="F584" s="98" t="b">
        <f>IF(B584="",IF(Aloitus_Start!$D$1="Suomi","Tieto puuttuu: "&amp;B$3,IF(Aloitus_Start!$D$1="Svenska","Information saknas: "&amp;B$3)),"")</f>
        <v>0</v>
      </c>
      <c r="G584" s="98" t="b">
        <f>IF(C584="",IF(Aloitus_Start!$D$1="Suomi","Tieto puuttuu: "&amp;C$3,IF(Aloitus_Start!$D$1="Svenska","Information saknas: "&amp;C$3)),"")</f>
        <v>0</v>
      </c>
    </row>
    <row r="585" spans="1:7" x14ac:dyDescent="0.15">
      <c r="A585" s="7"/>
      <c r="B585" s="65"/>
      <c r="C585" s="66"/>
      <c r="D585" s="15">
        <f t="shared" si="97"/>
        <v>0</v>
      </c>
      <c r="E585" s="23" t="str">
        <f t="shared" si="98"/>
        <v/>
      </c>
      <c r="F585" s="98" t="b">
        <f>IF(B585="",IF(Aloitus_Start!$D$1="Suomi","Tieto puuttuu: "&amp;B$3,IF(Aloitus_Start!$D$1="Svenska","Information saknas: "&amp;B$3)),"")</f>
        <v>0</v>
      </c>
      <c r="G585" s="98" t="b">
        <f>IF(C585="",IF(Aloitus_Start!$D$1="Suomi","Tieto puuttuu: "&amp;C$3,IF(Aloitus_Start!$D$1="Svenska","Information saknas: "&amp;C$3)),"")</f>
        <v>0</v>
      </c>
    </row>
    <row r="586" spans="1:7" x14ac:dyDescent="0.15">
      <c r="A586" s="7"/>
      <c r="B586" s="65"/>
      <c r="C586" s="66"/>
      <c r="D586" s="15">
        <f t="shared" si="97"/>
        <v>0</v>
      </c>
      <c r="E586" s="23" t="str">
        <f t="shared" si="98"/>
        <v/>
      </c>
      <c r="F586" s="98" t="b">
        <f>IF(B586="",IF(Aloitus_Start!$D$1="Suomi","Tieto puuttuu: "&amp;B$3,IF(Aloitus_Start!$D$1="Svenska","Information saknas: "&amp;B$3)),"")</f>
        <v>0</v>
      </c>
      <c r="G586" s="98" t="b">
        <f>IF(C586="",IF(Aloitus_Start!$D$1="Suomi","Tieto puuttuu: "&amp;C$3,IF(Aloitus_Start!$D$1="Svenska","Information saknas: "&amp;C$3)),"")</f>
        <v>0</v>
      </c>
    </row>
    <row r="587" spans="1:7" x14ac:dyDescent="0.15">
      <c r="A587" s="8"/>
      <c r="B587" s="103"/>
      <c r="C587" s="104"/>
      <c r="D587" s="30"/>
      <c r="E587" s="50"/>
      <c r="F587" s="128"/>
      <c r="G587" s="128"/>
    </row>
    <row r="588" spans="1:7" x14ac:dyDescent="0.15">
      <c r="A588" s="7"/>
      <c r="B588" s="65"/>
      <c r="C588" s="66"/>
      <c r="D588" s="15">
        <f t="shared" ref="D588:D601" si="99">C588-B588</f>
        <v>0</v>
      </c>
      <c r="E588" s="23" t="str">
        <f t="shared" ref="E588:E601" si="100">IF(B588="","",IF(B588=0,"",(C588/B588)-1))</f>
        <v/>
      </c>
      <c r="F588" s="98" t="b">
        <f>IF(B588="",IF(Aloitus_Start!$D$1="Suomi","Tieto puuttuu: "&amp;B$3,IF(Aloitus_Start!$D$1="Svenska","Information saknas: "&amp;B$3)),"")</f>
        <v>0</v>
      </c>
      <c r="G588" s="98" t="b">
        <f>IF(C588="",IF(Aloitus_Start!$D$1="Suomi","Tieto puuttuu: "&amp;C$3,IF(Aloitus_Start!$D$1="Svenska","Information saknas: "&amp;C$3)),"")</f>
        <v>0</v>
      </c>
    </row>
    <row r="589" spans="1:7" x14ac:dyDescent="0.15">
      <c r="A589" s="7"/>
      <c r="B589" s="65"/>
      <c r="C589" s="66"/>
      <c r="D589" s="15">
        <f t="shared" si="99"/>
        <v>0</v>
      </c>
      <c r="E589" s="23" t="str">
        <f t="shared" si="100"/>
        <v/>
      </c>
      <c r="F589" s="98" t="b">
        <f>IF(B589="",IF(Aloitus_Start!$D$1="Suomi","Tieto puuttuu: "&amp;B$3,IF(Aloitus_Start!$D$1="Svenska","Information saknas: "&amp;B$3)),"")</f>
        <v>0</v>
      </c>
      <c r="G589" s="98" t="b">
        <f>IF(C589="",IF(Aloitus_Start!$D$1="Suomi","Tieto puuttuu: "&amp;C$3,IF(Aloitus_Start!$D$1="Svenska","Information saknas: "&amp;C$3)),"")</f>
        <v>0</v>
      </c>
    </row>
    <row r="590" spans="1:7" x14ac:dyDescent="0.15">
      <c r="A590" s="7"/>
      <c r="B590" s="65"/>
      <c r="C590" s="66"/>
      <c r="D590" s="15">
        <f t="shared" si="99"/>
        <v>0</v>
      </c>
      <c r="E590" s="23" t="str">
        <f t="shared" si="100"/>
        <v/>
      </c>
      <c r="F590" s="98" t="b">
        <f>IF(B590="",IF(Aloitus_Start!$D$1="Suomi","Tieto puuttuu: "&amp;B$3,IF(Aloitus_Start!$D$1="Svenska","Information saknas: "&amp;B$3)),"")</f>
        <v>0</v>
      </c>
      <c r="G590" s="98" t="b">
        <f>IF(C590="",IF(Aloitus_Start!$D$1="Suomi","Tieto puuttuu: "&amp;C$3,IF(Aloitus_Start!$D$1="Svenska","Information saknas: "&amp;C$3)),"")</f>
        <v>0</v>
      </c>
    </row>
    <row r="591" spans="1:7" x14ac:dyDescent="0.15">
      <c r="A591" s="7"/>
      <c r="B591" s="65"/>
      <c r="C591" s="66"/>
      <c r="D591" s="15">
        <f t="shared" si="99"/>
        <v>0</v>
      </c>
      <c r="E591" s="23" t="str">
        <f t="shared" si="100"/>
        <v/>
      </c>
      <c r="F591" s="98" t="b">
        <f>IF(B591="",IF(Aloitus_Start!$D$1="Suomi","Tieto puuttuu: "&amp;B$3,IF(Aloitus_Start!$D$1="Svenska","Information saknas: "&amp;B$3)),"")</f>
        <v>0</v>
      </c>
      <c r="G591" s="98" t="b">
        <f>IF(C591="",IF(Aloitus_Start!$D$1="Suomi","Tieto puuttuu: "&amp;C$3,IF(Aloitus_Start!$D$1="Svenska","Information saknas: "&amp;C$3)),"")</f>
        <v>0</v>
      </c>
    </row>
    <row r="592" spans="1:7" x14ac:dyDescent="0.15">
      <c r="A592" s="7"/>
      <c r="B592" s="65"/>
      <c r="C592" s="66"/>
      <c r="D592" s="15">
        <f t="shared" si="99"/>
        <v>0</v>
      </c>
      <c r="E592" s="23" t="str">
        <f t="shared" si="100"/>
        <v/>
      </c>
      <c r="F592" s="98" t="b">
        <f>IF(B592="",IF(Aloitus_Start!$D$1="Suomi","Tieto puuttuu: "&amp;B$3,IF(Aloitus_Start!$D$1="Svenska","Information saknas: "&amp;B$3)),"")</f>
        <v>0</v>
      </c>
      <c r="G592" s="98" t="b">
        <f>IF(C592="",IF(Aloitus_Start!$D$1="Suomi","Tieto puuttuu: "&amp;C$3,IF(Aloitus_Start!$D$1="Svenska","Information saknas: "&amp;C$3)),"")</f>
        <v>0</v>
      </c>
    </row>
    <row r="593" spans="1:7" x14ac:dyDescent="0.15">
      <c r="A593" s="7"/>
      <c r="B593" s="65"/>
      <c r="C593" s="66"/>
      <c r="D593" s="15">
        <f t="shared" si="99"/>
        <v>0</v>
      </c>
      <c r="E593" s="23" t="str">
        <f t="shared" si="100"/>
        <v/>
      </c>
      <c r="F593" s="98" t="b">
        <f>IF(B593="",IF(Aloitus_Start!$D$1="Suomi","Tieto puuttuu: "&amp;B$3,IF(Aloitus_Start!$D$1="Svenska","Information saknas: "&amp;B$3)),"")</f>
        <v>0</v>
      </c>
      <c r="G593" s="98" t="b">
        <f>IF(C593="",IF(Aloitus_Start!$D$1="Suomi","Tieto puuttuu: "&amp;C$3,IF(Aloitus_Start!$D$1="Svenska","Information saknas: "&amp;C$3)),"")</f>
        <v>0</v>
      </c>
    </row>
    <row r="594" spans="1:7" x14ac:dyDescent="0.15">
      <c r="A594" s="7"/>
      <c r="B594" s="65"/>
      <c r="C594" s="66"/>
      <c r="D594" s="15">
        <f t="shared" si="99"/>
        <v>0</v>
      </c>
      <c r="E594" s="23" t="str">
        <f t="shared" si="100"/>
        <v/>
      </c>
      <c r="F594" s="98" t="b">
        <f>IF(B594="",IF(Aloitus_Start!$D$1="Suomi","Tieto puuttuu: "&amp;B$3,IF(Aloitus_Start!$D$1="Svenska","Information saknas: "&amp;B$3)),"")</f>
        <v>0</v>
      </c>
      <c r="G594" s="98" t="b">
        <f>IF(C594="",IF(Aloitus_Start!$D$1="Suomi","Tieto puuttuu: "&amp;C$3,IF(Aloitus_Start!$D$1="Svenska","Information saknas: "&amp;C$3)),"")</f>
        <v>0</v>
      </c>
    </row>
    <row r="595" spans="1:7" x14ac:dyDescent="0.15">
      <c r="A595" s="7"/>
      <c r="B595" s="65"/>
      <c r="C595" s="66"/>
      <c r="D595" s="15">
        <f t="shared" si="99"/>
        <v>0</v>
      </c>
      <c r="E595" s="23" t="str">
        <f t="shared" si="100"/>
        <v/>
      </c>
      <c r="F595" s="98" t="b">
        <f>IF(B595="",IF(Aloitus_Start!$D$1="Suomi","Tieto puuttuu: "&amp;B$3,IF(Aloitus_Start!$D$1="Svenska","Information saknas: "&amp;B$3)),"")</f>
        <v>0</v>
      </c>
      <c r="G595" s="98" t="b">
        <f>IF(C595="",IF(Aloitus_Start!$D$1="Suomi","Tieto puuttuu: "&amp;C$3,IF(Aloitus_Start!$D$1="Svenska","Information saknas: "&amp;C$3)),"")</f>
        <v>0</v>
      </c>
    </row>
    <row r="596" spans="1:7" x14ac:dyDescent="0.15">
      <c r="A596" s="7"/>
      <c r="B596" s="65"/>
      <c r="C596" s="66"/>
      <c r="D596" s="15">
        <f t="shared" si="99"/>
        <v>0</v>
      </c>
      <c r="E596" s="23" t="str">
        <f t="shared" si="100"/>
        <v/>
      </c>
      <c r="F596" s="98" t="b">
        <f>IF(B596="",IF(Aloitus_Start!$D$1="Suomi","Tieto puuttuu: "&amp;B$3,IF(Aloitus_Start!$D$1="Svenska","Information saknas: "&amp;B$3)),"")</f>
        <v>0</v>
      </c>
      <c r="G596" s="98" t="b">
        <f>IF(C596="",IF(Aloitus_Start!$D$1="Suomi","Tieto puuttuu: "&amp;C$3,IF(Aloitus_Start!$D$1="Svenska","Information saknas: "&amp;C$3)),"")</f>
        <v>0</v>
      </c>
    </row>
    <row r="597" spans="1:7" x14ac:dyDescent="0.15">
      <c r="A597" s="7"/>
      <c r="B597" s="65"/>
      <c r="C597" s="66"/>
      <c r="D597" s="15">
        <f t="shared" si="99"/>
        <v>0</v>
      </c>
      <c r="E597" s="23" t="str">
        <f t="shared" si="100"/>
        <v/>
      </c>
      <c r="F597" s="98" t="b">
        <f>IF(B597="",IF(Aloitus_Start!$D$1="Suomi","Tieto puuttuu: "&amp;B$3,IF(Aloitus_Start!$D$1="Svenska","Information saknas: "&amp;B$3)),"")</f>
        <v>0</v>
      </c>
      <c r="G597" s="98" t="b">
        <f>IF(C597="",IF(Aloitus_Start!$D$1="Suomi","Tieto puuttuu: "&amp;C$3,IF(Aloitus_Start!$D$1="Svenska","Information saknas: "&amp;C$3)),"")</f>
        <v>0</v>
      </c>
    </row>
    <row r="598" spans="1:7" x14ac:dyDescent="0.15">
      <c r="A598" s="7"/>
      <c r="B598" s="65"/>
      <c r="C598" s="66"/>
      <c r="D598" s="15">
        <f t="shared" si="99"/>
        <v>0</v>
      </c>
      <c r="E598" s="23" t="str">
        <f t="shared" si="100"/>
        <v/>
      </c>
      <c r="F598" s="98" t="b">
        <f>IF(B598="",IF(Aloitus_Start!$D$1="Suomi","Tieto puuttuu: "&amp;B$3,IF(Aloitus_Start!$D$1="Svenska","Information saknas: "&amp;B$3)),"")</f>
        <v>0</v>
      </c>
      <c r="G598" s="98" t="b">
        <f>IF(C598="",IF(Aloitus_Start!$D$1="Suomi","Tieto puuttuu: "&amp;C$3,IF(Aloitus_Start!$D$1="Svenska","Information saknas: "&amp;C$3)),"")</f>
        <v>0</v>
      </c>
    </row>
    <row r="599" spans="1:7" x14ac:dyDescent="0.15">
      <c r="A599" s="7"/>
      <c r="B599" s="65"/>
      <c r="C599" s="66"/>
      <c r="D599" s="15">
        <f t="shared" si="99"/>
        <v>0</v>
      </c>
      <c r="E599" s="23" t="str">
        <f t="shared" si="100"/>
        <v/>
      </c>
      <c r="F599" s="98" t="b">
        <f>IF(B599="",IF(Aloitus_Start!$D$1="Suomi","Tieto puuttuu: "&amp;B$3,IF(Aloitus_Start!$D$1="Svenska","Information saknas: "&amp;B$3)),"")</f>
        <v>0</v>
      </c>
      <c r="G599" s="98" t="b">
        <f>IF(C599="",IF(Aloitus_Start!$D$1="Suomi","Tieto puuttuu: "&amp;C$3,IF(Aloitus_Start!$D$1="Svenska","Information saknas: "&amp;C$3)),"")</f>
        <v>0</v>
      </c>
    </row>
    <row r="600" spans="1:7" x14ac:dyDescent="0.15">
      <c r="A600" s="7"/>
      <c r="B600" s="65"/>
      <c r="C600" s="66"/>
      <c r="D600" s="15">
        <f t="shared" si="99"/>
        <v>0</v>
      </c>
      <c r="E600" s="23" t="str">
        <f t="shared" si="100"/>
        <v/>
      </c>
      <c r="F600" s="98" t="b">
        <f>IF(B600="",IF(Aloitus_Start!$D$1="Suomi","Tieto puuttuu: "&amp;B$3,IF(Aloitus_Start!$D$1="Svenska","Information saknas: "&amp;B$3)),"")</f>
        <v>0</v>
      </c>
      <c r="G600" s="98" t="b">
        <f>IF(C600="",IF(Aloitus_Start!$D$1="Suomi","Tieto puuttuu: "&amp;C$3,IF(Aloitus_Start!$D$1="Svenska","Information saknas: "&amp;C$3)),"")</f>
        <v>0</v>
      </c>
    </row>
    <row r="601" spans="1:7" x14ac:dyDescent="0.15">
      <c r="A601" s="7"/>
      <c r="B601" s="65"/>
      <c r="C601" s="66"/>
      <c r="D601" s="15">
        <f t="shared" si="99"/>
        <v>0</v>
      </c>
      <c r="E601" s="23" t="str">
        <f t="shared" si="100"/>
        <v/>
      </c>
      <c r="F601" s="98" t="b">
        <f>IF(B601="",IF(Aloitus_Start!$D$1="Suomi","Tieto puuttuu: "&amp;B$3,IF(Aloitus_Start!$D$1="Svenska","Information saknas: "&amp;B$3)),"")</f>
        <v>0</v>
      </c>
      <c r="G601" s="98" t="b">
        <f>IF(C601="",IF(Aloitus_Start!$D$1="Suomi","Tieto puuttuu: "&amp;C$3,IF(Aloitus_Start!$D$1="Svenska","Information saknas: "&amp;C$3)),"")</f>
        <v>0</v>
      </c>
    </row>
    <row r="602" spans="1:7" x14ac:dyDescent="0.15">
      <c r="A602" s="7"/>
      <c r="B602" s="65"/>
      <c r="C602" s="66"/>
    </row>
    <row r="603" spans="1:7" x14ac:dyDescent="0.15">
      <c r="A603" s="7"/>
      <c r="B603" s="65"/>
      <c r="C603" s="66"/>
    </row>
    <row r="604" spans="1:7" ht="12" thickBot="1" x14ac:dyDescent="0.2">
      <c r="A604" s="11"/>
      <c r="B604" s="81"/>
      <c r="C604" s="82"/>
    </row>
    <row r="605" spans="1:7" ht="12" thickTop="1" x14ac:dyDescent="0.15"/>
  </sheetData>
  <sheetProtection algorithmName="SHA-512" hashValue="6g0DSjKNmdpMLyYzeWivDd3O/3BWY1qnPPbGbstfpU/snGBZOICjiySM1nrG5aSa6l64DF1FxJuL+yRtlJK3HA==" saltValue="o8YPhwHc4HmvV1CmUzW32A==" spinCount="100000" sheet="1" scenarios="1"/>
  <conditionalFormatting sqref="E24:E25 E43 E53 E59:E60 E63 E66:E70 E72:E79 E86 E96 E100:E102 E105:E107 E116 E123 E126:E129 E136 E142 E144:E148 E150:E152 E155:E156 E159:E163 E165 E167:E168 E33:E34 E39 E47:E48 E173:E175 E177:E179 E182:E183 E194 E232:E234 E250:E252 E196 E198:E200 E202:E205 E207:E210 E212:E214 E216:E221 E223:E224 E229:E230 E236:E237 E242:E244 E264:E266 E268:E270 E170:E171 E342:E343 E350:E355 E365:E366 E402:E403 E409:E410 E416:E417 E423:E424 E427:E428 E431:E432 E444:E445 E451 E477:E480 E483:E484 E487 E510 E530:E533 E535 E547:E554 E568:E569 E571:E578 E580:E586 E466:E468 E462:E464 E376:E378 E390:E391 E380:E388 E88 E93 E138 E36:E37 E45 E27 E29 E188:E189 E191:E192 E345:E348 E357:E360 E362:E363 E368:E371 E373:E374 E405:E406 E412:E413 E419:E420 E434:E435 E453:E455 E457:E459 E489:E490 E493:E495 E503:E505 E497:E500 E513:E515 E517:E520 E525:E528 E537:E539 E541 E545 E557:E566 E273 E275:E279 E281:E295 E297:E301 E303:E317 E319:E323 E325:E338 E394:E396 E10:E12 E14:E19 E588:E1048576">
    <cfRule type="cellIs" dxfId="5250" priority="1780" operator="equal">
      <formula>""</formula>
    </cfRule>
    <cfRule type="cellIs" dxfId="5249" priority="1781" operator="notBetween">
      <formula>-0.5</formula>
      <formula>0.5</formula>
    </cfRule>
    <cfRule type="cellIs" dxfId="5248" priority="1782" operator="notBetween">
      <formula>-0.3333</formula>
      <formula>0.3333</formula>
    </cfRule>
    <cfRule type="cellIs" dxfId="5247" priority="1783" operator="notBetween">
      <formula>-0.1</formula>
      <formula>0.1</formula>
    </cfRule>
    <cfRule type="cellIs" dxfId="5246" priority="1784" operator="between">
      <formula>-0.1</formula>
      <formula>0.1</formula>
    </cfRule>
  </conditionalFormatting>
  <conditionalFormatting sqref="E24:E25">
    <cfRule type="cellIs" dxfId="5245" priority="1779" operator="equal">
      <formula>""</formula>
    </cfRule>
  </conditionalFormatting>
  <conditionalFormatting sqref="E34 E36:E37">
    <cfRule type="cellIs" dxfId="5244" priority="1778" operator="equal">
      <formula>""</formula>
    </cfRule>
  </conditionalFormatting>
  <conditionalFormatting sqref="E39">
    <cfRule type="cellIs" dxfId="5243" priority="1777" operator="equal">
      <formula>""</formula>
    </cfRule>
  </conditionalFormatting>
  <conditionalFormatting sqref="E47:E48">
    <cfRule type="cellIs" dxfId="5242" priority="1776" operator="equal">
      <formula>""</formula>
    </cfRule>
  </conditionalFormatting>
  <conditionalFormatting sqref="E49">
    <cfRule type="cellIs" dxfId="5241" priority="1725" operator="between">
      <formula>-0.1</formula>
      <formula>0.1</formula>
    </cfRule>
    <cfRule type="cellIs" dxfId="5240" priority="1764" operator="equal">
      <formula>""</formula>
    </cfRule>
    <cfRule type="cellIs" dxfId="5239" priority="1771" operator="equal">
      <formula>""</formula>
    </cfRule>
    <cfRule type="cellIs" dxfId="5238" priority="1772" operator="notBetween">
      <formula>-0.5</formula>
      <formula>0.5</formula>
    </cfRule>
    <cfRule type="cellIs" dxfId="5237" priority="1773" operator="notBetween">
      <formula>-0.3333</formula>
      <formula>0.3333</formula>
    </cfRule>
    <cfRule type="cellIs" dxfId="5236" priority="1774" operator="notBetween">
      <formula>-0.1</formula>
      <formula>0.1</formula>
    </cfRule>
    <cfRule type="cellIs" dxfId="5235" priority="1775" operator="between">
      <formula>-0.1</formula>
      <formula>0.1</formula>
    </cfRule>
  </conditionalFormatting>
  <conditionalFormatting sqref="E52">
    <cfRule type="cellIs" dxfId="5234" priority="1766" operator="equal">
      <formula>""</formula>
    </cfRule>
    <cfRule type="cellIs" dxfId="5233" priority="1767" operator="notBetween">
      <formula>-0.5</formula>
      <formula>0.5</formula>
    </cfRule>
    <cfRule type="cellIs" dxfId="5232" priority="1768" operator="notBetween">
      <formula>-0.3333</formula>
      <formula>0.3333</formula>
    </cfRule>
    <cfRule type="cellIs" dxfId="5231" priority="1769" operator="notBetween">
      <formula>-0.1</formula>
      <formula>0.1</formula>
    </cfRule>
    <cfRule type="cellIs" dxfId="5230" priority="1770" operator="between">
      <formula>-0.1</formula>
      <formula>0.1</formula>
    </cfRule>
  </conditionalFormatting>
  <conditionalFormatting sqref="E52">
    <cfRule type="cellIs" dxfId="5229" priority="1765" operator="equal">
      <formula>""</formula>
    </cfRule>
  </conditionalFormatting>
  <conditionalFormatting sqref="E51">
    <cfRule type="cellIs" dxfId="5228" priority="1759" operator="equal">
      <formula>""</formula>
    </cfRule>
    <cfRule type="cellIs" dxfId="5227" priority="1760" operator="notBetween">
      <formula>-0.5</formula>
      <formula>0.5</formula>
    </cfRule>
    <cfRule type="cellIs" dxfId="5226" priority="1761" operator="notBetween">
      <formula>-0.3333</formula>
      <formula>0.3333</formula>
    </cfRule>
    <cfRule type="cellIs" dxfId="5225" priority="1762" operator="notBetween">
      <formula>-0.1</formula>
      <formula>0.1</formula>
    </cfRule>
    <cfRule type="cellIs" dxfId="5224" priority="1763" operator="between">
      <formula>-0.1</formula>
      <formula>0.1</formula>
    </cfRule>
  </conditionalFormatting>
  <conditionalFormatting sqref="E170">
    <cfRule type="cellIs" dxfId="5223" priority="1674" operator="between">
      <formula>-0.1</formula>
      <formula>0.1</formula>
    </cfRule>
    <cfRule type="cellIs" dxfId="5222" priority="1758" operator="equal">
      <formula>""</formula>
    </cfRule>
  </conditionalFormatting>
  <conditionalFormatting sqref="E171">
    <cfRule type="cellIs" dxfId="5221" priority="1757" operator="equal">
      <formula>""</formula>
    </cfRule>
  </conditionalFormatting>
  <conditionalFormatting sqref="E171">
    <cfRule type="cellIs" dxfId="5220" priority="1756" operator="equal">
      <formula>""</formula>
    </cfRule>
  </conditionalFormatting>
  <conditionalFormatting sqref="E24">
    <cfRule type="cellIs" dxfId="5219" priority="1755" operator="between">
      <formula>-0.1</formula>
      <formula>0.1</formula>
    </cfRule>
  </conditionalFormatting>
  <conditionalFormatting sqref="E34 E36:E37">
    <cfRule type="cellIs" dxfId="5218" priority="1754" operator="equal">
      <formula>""</formula>
    </cfRule>
  </conditionalFormatting>
  <conditionalFormatting sqref="E34 E36:E37">
    <cfRule type="cellIs" dxfId="5217" priority="1753" operator="between">
      <formula>-0.1</formula>
      <formula>0.1</formula>
    </cfRule>
  </conditionalFormatting>
  <conditionalFormatting sqref="E39">
    <cfRule type="cellIs" dxfId="5216" priority="1752" operator="equal">
      <formula>""</formula>
    </cfRule>
  </conditionalFormatting>
  <conditionalFormatting sqref="E39">
    <cfRule type="cellIs" dxfId="5215" priority="1751" operator="equal">
      <formula>""</formula>
    </cfRule>
  </conditionalFormatting>
  <conditionalFormatting sqref="E39">
    <cfRule type="cellIs" dxfId="5214" priority="1750" operator="between">
      <formula>-0.1</formula>
      <formula>0.1</formula>
    </cfRule>
  </conditionalFormatting>
  <conditionalFormatting sqref="E47">
    <cfRule type="cellIs" dxfId="5213" priority="1749" operator="equal">
      <formula>""</formula>
    </cfRule>
  </conditionalFormatting>
  <conditionalFormatting sqref="E47">
    <cfRule type="cellIs" dxfId="5212" priority="1748" operator="equal">
      <formula>""</formula>
    </cfRule>
  </conditionalFormatting>
  <conditionalFormatting sqref="E47">
    <cfRule type="cellIs" dxfId="5211" priority="1747" operator="equal">
      <formula>""</formula>
    </cfRule>
  </conditionalFormatting>
  <conditionalFormatting sqref="E47">
    <cfRule type="cellIs" dxfId="5210" priority="1746" operator="between">
      <formula>-0.1</formula>
      <formula>0.1</formula>
    </cfRule>
  </conditionalFormatting>
  <conditionalFormatting sqref="E481">
    <cfRule type="cellIs" dxfId="5209" priority="1252" operator="equal">
      <formula>""</formula>
    </cfRule>
    <cfRule type="cellIs" dxfId="5208" priority="1253" operator="notBetween">
      <formula>-0.5</formula>
      <formula>0.5</formula>
    </cfRule>
    <cfRule type="cellIs" dxfId="5207" priority="1254" operator="notBetween">
      <formula>-0.3333</formula>
      <formula>0.3333</formula>
    </cfRule>
    <cfRule type="cellIs" dxfId="5206" priority="1255" operator="notBetween">
      <formula>-0.1</formula>
      <formula>0.1</formula>
    </cfRule>
    <cfRule type="cellIs" dxfId="5205" priority="1256" operator="between">
      <formula>-0.1</formula>
      <formula>0.1</formula>
    </cfRule>
  </conditionalFormatting>
  <conditionalFormatting sqref="E140">
    <cfRule type="cellIs" dxfId="5204" priority="1741" operator="equal">
      <formula>""</formula>
    </cfRule>
    <cfRule type="cellIs" dxfId="5203" priority="1742" operator="notBetween">
      <formula>-0.5</formula>
      <formula>0.5</formula>
    </cfRule>
    <cfRule type="cellIs" dxfId="5202" priority="1743" operator="notBetween">
      <formula>-0.3333</formula>
      <formula>0.3333</formula>
    </cfRule>
    <cfRule type="cellIs" dxfId="5201" priority="1744" operator="notBetween">
      <formula>-0.1</formula>
      <formula>0.1</formula>
    </cfRule>
    <cfRule type="cellIs" dxfId="5200" priority="1745" operator="between">
      <formula>-0.1</formula>
      <formula>0.1</formula>
    </cfRule>
  </conditionalFormatting>
  <conditionalFormatting sqref="E140">
    <cfRule type="cellIs" dxfId="5199" priority="1740" operator="equal">
      <formula>""</formula>
    </cfRule>
  </conditionalFormatting>
  <conditionalFormatting sqref="E140">
    <cfRule type="cellIs" dxfId="5198" priority="1739" operator="equal">
      <formula>""</formula>
    </cfRule>
  </conditionalFormatting>
  <conditionalFormatting sqref="E140">
    <cfRule type="cellIs" dxfId="5197" priority="1738" operator="equal">
      <formula>""</formula>
    </cfRule>
  </conditionalFormatting>
  <conditionalFormatting sqref="E140">
    <cfRule type="cellIs" dxfId="5196" priority="1737" operator="equal">
      <formula>""</formula>
    </cfRule>
  </conditionalFormatting>
  <conditionalFormatting sqref="E140">
    <cfRule type="cellIs" dxfId="5195" priority="1736" operator="between">
      <formula>-0.1</formula>
      <formula>0.1</formula>
    </cfRule>
  </conditionalFormatting>
  <conditionalFormatting sqref="E172">
    <cfRule type="cellIs" dxfId="5194" priority="1731" operator="equal">
      <formula>""</formula>
    </cfRule>
    <cfRule type="cellIs" dxfId="5193" priority="1732" operator="notBetween">
      <formula>-0.5</formula>
      <formula>0.5</formula>
    </cfRule>
    <cfRule type="cellIs" dxfId="5192" priority="1733" operator="notBetween">
      <formula>-0.3333</formula>
      <formula>0.3333</formula>
    </cfRule>
    <cfRule type="cellIs" dxfId="5191" priority="1734" operator="notBetween">
      <formula>-0.1</formula>
      <formula>0.1</formula>
    </cfRule>
    <cfRule type="cellIs" dxfId="5190" priority="1735" operator="between">
      <formula>-0.1</formula>
      <formula>0.1</formula>
    </cfRule>
  </conditionalFormatting>
  <conditionalFormatting sqref="E172">
    <cfRule type="cellIs" dxfId="5189" priority="1730" operator="equal">
      <formula>""</formula>
    </cfRule>
  </conditionalFormatting>
  <conditionalFormatting sqref="E172">
    <cfRule type="cellIs" dxfId="5188" priority="1729" operator="equal">
      <formula>""</formula>
    </cfRule>
  </conditionalFormatting>
  <conditionalFormatting sqref="E172">
    <cfRule type="cellIs" dxfId="5187" priority="1728" operator="equal">
      <formula>""</formula>
    </cfRule>
  </conditionalFormatting>
  <conditionalFormatting sqref="E172">
    <cfRule type="cellIs" dxfId="5186" priority="1727" operator="equal">
      <formula>""</formula>
    </cfRule>
  </conditionalFormatting>
  <conditionalFormatting sqref="E172">
    <cfRule type="cellIs" dxfId="5185" priority="1726" operator="between">
      <formula>-0.1</formula>
      <formula>0.1</formula>
    </cfRule>
  </conditionalFormatting>
  <conditionalFormatting sqref="E226">
    <cfRule type="cellIs" dxfId="5184" priority="1718" operator="between">
      <formula>-0.1</formula>
      <formula>0.1</formula>
    </cfRule>
    <cfRule type="cellIs" dxfId="5183" priority="1719" operator="equal">
      <formula>""</formula>
    </cfRule>
    <cfRule type="cellIs" dxfId="5182" priority="1720" operator="equal">
      <formula>""</formula>
    </cfRule>
    <cfRule type="cellIs" dxfId="5181" priority="1721" operator="notBetween">
      <formula>-0.5</formula>
      <formula>0.5</formula>
    </cfRule>
    <cfRule type="cellIs" dxfId="5180" priority="1722" operator="notBetween">
      <formula>-0.3333</formula>
      <formula>0.3333</formula>
    </cfRule>
    <cfRule type="cellIs" dxfId="5179" priority="1723" operator="notBetween">
      <formula>-0.1</formula>
      <formula>0.1</formula>
    </cfRule>
    <cfRule type="cellIs" dxfId="5178" priority="1724" operator="between">
      <formula>-0.1</formula>
      <formula>0.1</formula>
    </cfRule>
  </conditionalFormatting>
  <conditionalFormatting sqref="E193">
    <cfRule type="cellIs" dxfId="5177" priority="1711" operator="between">
      <formula>-0.1</formula>
      <formula>0.1</formula>
    </cfRule>
    <cfRule type="cellIs" dxfId="5176" priority="1712" operator="equal">
      <formula>""</formula>
    </cfRule>
    <cfRule type="cellIs" dxfId="5175" priority="1713" operator="equal">
      <formula>""</formula>
    </cfRule>
    <cfRule type="cellIs" dxfId="5174" priority="1714" operator="notBetween">
      <formula>-0.5</formula>
      <formula>0.5</formula>
    </cfRule>
    <cfRule type="cellIs" dxfId="5173" priority="1715" operator="notBetween">
      <formula>-0.3333</formula>
      <formula>0.3333</formula>
    </cfRule>
    <cfRule type="cellIs" dxfId="5172" priority="1716" operator="notBetween">
      <formula>-0.1</formula>
      <formula>0.1</formula>
    </cfRule>
    <cfRule type="cellIs" dxfId="5171" priority="1717" operator="between">
      <formula>-0.1</formula>
      <formula>0.1</formula>
    </cfRule>
  </conditionalFormatting>
  <conditionalFormatting sqref="E240:E241">
    <cfRule type="cellIs" dxfId="5170" priority="1704" operator="between">
      <formula>-0.1</formula>
      <formula>0.1</formula>
    </cfRule>
    <cfRule type="cellIs" dxfId="5169" priority="1705" operator="equal">
      <formula>""</formula>
    </cfRule>
    <cfRule type="cellIs" dxfId="5168" priority="1706" operator="equal">
      <formula>""</formula>
    </cfRule>
    <cfRule type="cellIs" dxfId="5167" priority="1707" operator="notBetween">
      <formula>-0.5</formula>
      <formula>0.5</formula>
    </cfRule>
    <cfRule type="cellIs" dxfId="5166" priority="1708" operator="notBetween">
      <formula>-0.3333</formula>
      <formula>0.3333</formula>
    </cfRule>
    <cfRule type="cellIs" dxfId="5165" priority="1709" operator="notBetween">
      <formula>-0.1</formula>
      <formula>0.1</formula>
    </cfRule>
    <cfRule type="cellIs" dxfId="5164" priority="1710" operator="between">
      <formula>-0.1</formula>
      <formula>0.1</formula>
    </cfRule>
  </conditionalFormatting>
  <conditionalFormatting sqref="E248">
    <cfRule type="cellIs" dxfId="5163" priority="1697" operator="between">
      <formula>-0.1</formula>
      <formula>0.1</formula>
    </cfRule>
    <cfRule type="cellIs" dxfId="5162" priority="1698" operator="equal">
      <formula>""</formula>
    </cfRule>
    <cfRule type="cellIs" dxfId="5161" priority="1699" operator="equal">
      <formula>""</formula>
    </cfRule>
    <cfRule type="cellIs" dxfId="5160" priority="1700" operator="notBetween">
      <formula>-0.5</formula>
      <formula>0.5</formula>
    </cfRule>
    <cfRule type="cellIs" dxfId="5159" priority="1701" operator="notBetween">
      <formula>-0.3333</formula>
      <formula>0.3333</formula>
    </cfRule>
    <cfRule type="cellIs" dxfId="5158" priority="1702" operator="notBetween">
      <formula>-0.1</formula>
      <formula>0.1</formula>
    </cfRule>
    <cfRule type="cellIs" dxfId="5157" priority="1703" operator="between">
      <formula>-0.1</formula>
      <formula>0.1</formula>
    </cfRule>
  </conditionalFormatting>
  <conditionalFormatting sqref="E257">
    <cfRule type="cellIs" dxfId="5156" priority="1690" operator="between">
      <formula>-0.1</formula>
      <formula>0.1</formula>
    </cfRule>
    <cfRule type="cellIs" dxfId="5155" priority="1691" operator="equal">
      <formula>""</formula>
    </cfRule>
    <cfRule type="cellIs" dxfId="5154" priority="1692" operator="equal">
      <formula>""</formula>
    </cfRule>
    <cfRule type="cellIs" dxfId="5153" priority="1693" operator="notBetween">
      <formula>-0.5</formula>
      <formula>0.5</formula>
    </cfRule>
    <cfRule type="cellIs" dxfId="5152" priority="1694" operator="notBetween">
      <formula>-0.3333</formula>
      <formula>0.3333</formula>
    </cfRule>
    <cfRule type="cellIs" dxfId="5151" priority="1695" operator="notBetween">
      <formula>-0.1</formula>
      <formula>0.1</formula>
    </cfRule>
    <cfRule type="cellIs" dxfId="5150" priority="1696" operator="between">
      <formula>-0.1</formula>
      <formula>0.1</formula>
    </cfRule>
  </conditionalFormatting>
  <conditionalFormatting sqref="E255:E256">
    <cfRule type="cellIs" dxfId="5149" priority="1683" operator="between">
      <formula>-0.1</formula>
      <formula>0.1</formula>
    </cfRule>
    <cfRule type="cellIs" dxfId="5148" priority="1684" operator="equal">
      <formula>""</formula>
    </cfRule>
    <cfRule type="cellIs" dxfId="5147" priority="1685" operator="equal">
      <formula>""</formula>
    </cfRule>
    <cfRule type="cellIs" dxfId="5146" priority="1686" operator="notBetween">
      <formula>-0.5</formula>
      <formula>0.5</formula>
    </cfRule>
    <cfRule type="cellIs" dxfId="5145" priority="1687" operator="notBetween">
      <formula>-0.3333</formula>
      <formula>0.3333</formula>
    </cfRule>
    <cfRule type="cellIs" dxfId="5144" priority="1688" operator="notBetween">
      <formula>-0.1</formula>
      <formula>0.1</formula>
    </cfRule>
    <cfRule type="cellIs" dxfId="5143" priority="1689" operator="between">
      <formula>-0.1</formula>
      <formula>0.1</formula>
    </cfRule>
  </conditionalFormatting>
  <conditionalFormatting sqref="E273">
    <cfRule type="cellIs" dxfId="5142" priority="1681" operator="between">
      <formula>-0.1</formula>
      <formula>0.1</formula>
    </cfRule>
    <cfRule type="cellIs" dxfId="5141" priority="1682" operator="equal">
      <formula>""</formula>
    </cfRule>
  </conditionalFormatting>
  <conditionalFormatting sqref="E295">
    <cfRule type="cellIs" dxfId="5140" priority="1679" operator="between">
      <formula>-0.1</formula>
      <formula>0.1</formula>
    </cfRule>
    <cfRule type="cellIs" dxfId="5139" priority="1680" operator="equal">
      <formula>""</formula>
    </cfRule>
  </conditionalFormatting>
  <conditionalFormatting sqref="E317">
    <cfRule type="cellIs" dxfId="5138" priority="1677" operator="between">
      <formula>-0.1</formula>
      <formula>0.1</formula>
    </cfRule>
    <cfRule type="cellIs" dxfId="5137" priority="1678" operator="equal">
      <formula>""</formula>
    </cfRule>
  </conditionalFormatting>
  <conditionalFormatting sqref="E348">
    <cfRule type="cellIs" dxfId="5136" priority="1675" operator="between">
      <formula>-0.1</formula>
      <formula>0.1</formula>
    </cfRule>
    <cfRule type="cellIs" dxfId="5135" priority="1676" operator="equal">
      <formula>""</formula>
    </cfRule>
  </conditionalFormatting>
  <conditionalFormatting sqref="E171">
    <cfRule type="cellIs" dxfId="5134" priority="1672" operator="between">
      <formula>-0.1</formula>
      <formula>0.1</formula>
    </cfRule>
    <cfRule type="cellIs" dxfId="5133" priority="1673" operator="equal">
      <formula>""</formula>
    </cfRule>
  </conditionalFormatting>
  <conditionalFormatting sqref="E253">
    <cfRule type="cellIs" dxfId="5132" priority="1665" operator="between">
      <formula>-0.1</formula>
      <formula>0.1</formula>
    </cfRule>
    <cfRule type="cellIs" dxfId="5131" priority="1666" operator="equal">
      <formula>""</formula>
    </cfRule>
    <cfRule type="cellIs" dxfId="5130" priority="1667" operator="equal">
      <formula>""</formula>
    </cfRule>
    <cfRule type="cellIs" dxfId="5129" priority="1668" operator="notBetween">
      <formula>-0.5</formula>
      <formula>0.5</formula>
    </cfRule>
    <cfRule type="cellIs" dxfId="5128" priority="1669" operator="notBetween">
      <formula>-0.3333</formula>
      <formula>0.3333</formula>
    </cfRule>
    <cfRule type="cellIs" dxfId="5127" priority="1670" operator="notBetween">
      <formula>-0.1</formula>
      <formula>0.1</formula>
    </cfRule>
    <cfRule type="cellIs" dxfId="5126" priority="1671" operator="between">
      <formula>-0.1</formula>
      <formula>0.1</formula>
    </cfRule>
  </conditionalFormatting>
  <conditionalFormatting sqref="E348">
    <cfRule type="cellIs" dxfId="5125" priority="1663" operator="between">
      <formula>-0.1</formula>
      <formula>0.1</formula>
    </cfRule>
    <cfRule type="cellIs" dxfId="5124" priority="1664" operator="equal">
      <formula>""</formula>
    </cfRule>
  </conditionalFormatting>
  <conditionalFormatting sqref="E350">
    <cfRule type="cellIs" dxfId="5123" priority="1661" operator="between">
      <formula>-0.1</formula>
      <formula>0.1</formula>
    </cfRule>
    <cfRule type="cellIs" dxfId="5122" priority="1662" operator="equal">
      <formula>""</formula>
    </cfRule>
  </conditionalFormatting>
  <conditionalFormatting sqref="E350">
    <cfRule type="cellIs" dxfId="5121" priority="1659" operator="between">
      <formula>-0.1</formula>
      <formula>0.1</formula>
    </cfRule>
    <cfRule type="cellIs" dxfId="5120" priority="1660" operator="equal">
      <formula>""</formula>
    </cfRule>
  </conditionalFormatting>
  <conditionalFormatting sqref="E354">
    <cfRule type="cellIs" dxfId="5119" priority="1657" operator="between">
      <formula>-0.1</formula>
      <formula>0.1</formula>
    </cfRule>
    <cfRule type="cellIs" dxfId="5118" priority="1658" operator="equal">
      <formula>""</formula>
    </cfRule>
  </conditionalFormatting>
  <conditionalFormatting sqref="E354">
    <cfRule type="cellIs" dxfId="5117" priority="1655" operator="between">
      <formula>-0.1</formula>
      <formula>0.1</formula>
    </cfRule>
    <cfRule type="cellIs" dxfId="5116" priority="1656" operator="equal">
      <formula>""</formula>
    </cfRule>
  </conditionalFormatting>
  <conditionalFormatting sqref="E359">
    <cfRule type="cellIs" dxfId="5115" priority="1653" operator="between">
      <formula>-0.1</formula>
      <formula>0.1</formula>
    </cfRule>
    <cfRule type="cellIs" dxfId="5114" priority="1654" operator="equal">
      <formula>""</formula>
    </cfRule>
  </conditionalFormatting>
  <conditionalFormatting sqref="E359">
    <cfRule type="cellIs" dxfId="5113" priority="1651" operator="between">
      <formula>-0.1</formula>
      <formula>0.1</formula>
    </cfRule>
    <cfRule type="cellIs" dxfId="5112" priority="1652" operator="equal">
      <formula>""</formula>
    </cfRule>
  </conditionalFormatting>
  <conditionalFormatting sqref="E365">
    <cfRule type="cellIs" dxfId="5111" priority="1649" operator="between">
      <formula>-0.1</formula>
      <formula>0.1</formula>
    </cfRule>
    <cfRule type="cellIs" dxfId="5110" priority="1650" operator="equal">
      <formula>""</formula>
    </cfRule>
  </conditionalFormatting>
  <conditionalFormatting sqref="E365">
    <cfRule type="cellIs" dxfId="5109" priority="1647" operator="between">
      <formula>-0.1</formula>
      <formula>0.1</formula>
    </cfRule>
    <cfRule type="cellIs" dxfId="5108" priority="1648" operator="equal">
      <formula>""</formula>
    </cfRule>
  </conditionalFormatting>
  <conditionalFormatting sqref="E370">
    <cfRule type="cellIs" dxfId="5107" priority="1645" operator="between">
      <formula>-0.1</formula>
      <formula>0.1</formula>
    </cfRule>
    <cfRule type="cellIs" dxfId="5106" priority="1646" operator="equal">
      <formula>""</formula>
    </cfRule>
  </conditionalFormatting>
  <conditionalFormatting sqref="E370">
    <cfRule type="cellIs" dxfId="5105" priority="1643" operator="between">
      <formula>-0.1</formula>
      <formula>0.1</formula>
    </cfRule>
    <cfRule type="cellIs" dxfId="5104" priority="1644" operator="equal">
      <formula>""</formula>
    </cfRule>
  </conditionalFormatting>
  <conditionalFormatting sqref="E376">
    <cfRule type="cellIs" dxfId="5103" priority="1641" operator="between">
      <formula>-0.1</formula>
      <formula>0.1</formula>
    </cfRule>
    <cfRule type="cellIs" dxfId="5102" priority="1642" operator="equal">
      <formula>""</formula>
    </cfRule>
  </conditionalFormatting>
  <conditionalFormatting sqref="E376">
    <cfRule type="cellIs" dxfId="5101" priority="1639" operator="between">
      <formula>-0.1</formula>
      <formula>0.1</formula>
    </cfRule>
    <cfRule type="cellIs" dxfId="5100" priority="1640" operator="equal">
      <formula>""</formula>
    </cfRule>
  </conditionalFormatting>
  <conditionalFormatting sqref="E376">
    <cfRule type="cellIs" dxfId="5099" priority="1637" operator="between">
      <formula>-0.1</formula>
      <formula>0.1</formula>
    </cfRule>
    <cfRule type="cellIs" dxfId="5098" priority="1638" operator="equal">
      <formula>""</formula>
    </cfRule>
  </conditionalFormatting>
  <conditionalFormatting sqref="E376">
    <cfRule type="cellIs" dxfId="5097" priority="1635" operator="between">
      <formula>-0.1</formula>
      <formula>0.1</formula>
    </cfRule>
    <cfRule type="cellIs" dxfId="5096" priority="1636" operator="equal">
      <formula>""</formula>
    </cfRule>
  </conditionalFormatting>
  <conditionalFormatting sqref="E376">
    <cfRule type="cellIs" dxfId="5095" priority="1633" operator="between">
      <formula>-0.1</formula>
      <formula>0.1</formula>
    </cfRule>
    <cfRule type="cellIs" dxfId="5094" priority="1634" operator="equal">
      <formula>""</formula>
    </cfRule>
  </conditionalFormatting>
  <conditionalFormatting sqref="E376">
    <cfRule type="cellIs" dxfId="5093" priority="1631" operator="between">
      <formula>-0.1</formula>
      <formula>0.1</formula>
    </cfRule>
    <cfRule type="cellIs" dxfId="5092" priority="1632" operator="equal">
      <formula>""</formula>
    </cfRule>
  </conditionalFormatting>
  <conditionalFormatting sqref="E370">
    <cfRule type="cellIs" dxfId="5091" priority="1629" operator="between">
      <formula>-0.1</formula>
      <formula>0.1</formula>
    </cfRule>
    <cfRule type="cellIs" dxfId="5090" priority="1630" operator="equal">
      <formula>""</formula>
    </cfRule>
  </conditionalFormatting>
  <conditionalFormatting sqref="E370">
    <cfRule type="cellIs" dxfId="5089" priority="1627" operator="between">
      <formula>-0.1</formula>
      <formula>0.1</formula>
    </cfRule>
    <cfRule type="cellIs" dxfId="5088" priority="1628" operator="equal">
      <formula>""</formula>
    </cfRule>
  </conditionalFormatting>
  <conditionalFormatting sqref="E376">
    <cfRule type="cellIs" dxfId="5087" priority="1625" operator="between">
      <formula>-0.1</formula>
      <formula>0.1</formula>
    </cfRule>
    <cfRule type="cellIs" dxfId="5086" priority="1626" operator="equal">
      <formula>""</formula>
    </cfRule>
  </conditionalFormatting>
  <conditionalFormatting sqref="E376">
    <cfRule type="cellIs" dxfId="5085" priority="1623" operator="between">
      <formula>-0.1</formula>
      <formula>0.1</formula>
    </cfRule>
    <cfRule type="cellIs" dxfId="5084" priority="1624" operator="equal">
      <formula>""</formula>
    </cfRule>
  </conditionalFormatting>
  <conditionalFormatting sqref="E376">
    <cfRule type="cellIs" dxfId="5083" priority="1621" operator="between">
      <formula>-0.1</formula>
      <formula>0.1</formula>
    </cfRule>
    <cfRule type="cellIs" dxfId="5082" priority="1622" operator="equal">
      <formula>""</formula>
    </cfRule>
  </conditionalFormatting>
  <conditionalFormatting sqref="E376">
    <cfRule type="cellIs" dxfId="5081" priority="1619" operator="between">
      <formula>-0.1</formula>
      <formula>0.1</formula>
    </cfRule>
    <cfRule type="cellIs" dxfId="5080" priority="1620" operator="equal">
      <formula>""</formula>
    </cfRule>
  </conditionalFormatting>
  <conditionalFormatting sqref="E376">
    <cfRule type="cellIs" dxfId="5079" priority="1617" operator="between">
      <formula>-0.1</formula>
      <formula>0.1</formula>
    </cfRule>
    <cfRule type="cellIs" dxfId="5078" priority="1618" operator="equal">
      <formula>""</formula>
    </cfRule>
  </conditionalFormatting>
  <conditionalFormatting sqref="E376">
    <cfRule type="cellIs" dxfId="5077" priority="1615" operator="between">
      <formula>-0.1</formula>
      <formula>0.1</formula>
    </cfRule>
    <cfRule type="cellIs" dxfId="5076" priority="1616" operator="equal">
      <formula>""</formula>
    </cfRule>
  </conditionalFormatting>
  <conditionalFormatting sqref="E376">
    <cfRule type="cellIs" dxfId="5075" priority="1613" operator="between">
      <formula>-0.1</formula>
      <formula>0.1</formula>
    </cfRule>
    <cfRule type="cellIs" dxfId="5074" priority="1614" operator="equal">
      <formula>""</formula>
    </cfRule>
  </conditionalFormatting>
  <conditionalFormatting sqref="E376">
    <cfRule type="cellIs" dxfId="5073" priority="1611" operator="between">
      <formula>-0.1</formula>
      <formula>0.1</formula>
    </cfRule>
    <cfRule type="cellIs" dxfId="5072" priority="1612" operator="equal">
      <formula>""</formula>
    </cfRule>
  </conditionalFormatting>
  <conditionalFormatting sqref="E383">
    <cfRule type="cellIs" dxfId="5071" priority="1609" operator="between">
      <formula>-0.1</formula>
      <formula>0.1</formula>
    </cfRule>
    <cfRule type="cellIs" dxfId="5070" priority="1610" operator="equal">
      <formula>""</formula>
    </cfRule>
  </conditionalFormatting>
  <conditionalFormatting sqref="E383">
    <cfRule type="cellIs" dxfId="5069" priority="1607" operator="between">
      <formula>-0.1</formula>
      <formula>0.1</formula>
    </cfRule>
    <cfRule type="cellIs" dxfId="5068" priority="1608" operator="equal">
      <formula>""</formula>
    </cfRule>
  </conditionalFormatting>
  <conditionalFormatting sqref="E383">
    <cfRule type="cellIs" dxfId="5067" priority="1605" operator="between">
      <formula>-0.1</formula>
      <formula>0.1</formula>
    </cfRule>
    <cfRule type="cellIs" dxfId="5066" priority="1606" operator="equal">
      <formula>""</formula>
    </cfRule>
  </conditionalFormatting>
  <conditionalFormatting sqref="E383">
    <cfRule type="cellIs" dxfId="5065" priority="1603" operator="between">
      <formula>-0.1</formula>
      <formula>0.1</formula>
    </cfRule>
    <cfRule type="cellIs" dxfId="5064" priority="1604" operator="equal">
      <formula>""</formula>
    </cfRule>
  </conditionalFormatting>
  <conditionalFormatting sqref="E386">
    <cfRule type="cellIs" dxfId="5063" priority="1601" operator="between">
      <formula>-0.1</formula>
      <formula>0.1</formula>
    </cfRule>
    <cfRule type="cellIs" dxfId="5062" priority="1602" operator="equal">
      <formula>""</formula>
    </cfRule>
  </conditionalFormatting>
  <conditionalFormatting sqref="E386">
    <cfRule type="cellIs" dxfId="5061" priority="1599" operator="between">
      <formula>-0.1</formula>
      <formula>0.1</formula>
    </cfRule>
    <cfRule type="cellIs" dxfId="5060" priority="1600" operator="equal">
      <formula>""</formula>
    </cfRule>
  </conditionalFormatting>
  <conditionalFormatting sqref="E386">
    <cfRule type="cellIs" dxfId="5059" priority="1597" operator="between">
      <formula>-0.1</formula>
      <formula>0.1</formula>
    </cfRule>
    <cfRule type="cellIs" dxfId="5058" priority="1598" operator="equal">
      <formula>""</formula>
    </cfRule>
  </conditionalFormatting>
  <conditionalFormatting sqref="E386">
    <cfRule type="cellIs" dxfId="5057" priority="1595" operator="between">
      <formula>-0.1</formula>
      <formula>0.1</formula>
    </cfRule>
    <cfRule type="cellIs" dxfId="5056" priority="1596" operator="equal">
      <formula>""</formula>
    </cfRule>
  </conditionalFormatting>
  <conditionalFormatting sqref="E451">
    <cfRule type="cellIs" dxfId="5055" priority="1593" operator="between">
      <formula>-0.1</formula>
      <formula>0.1</formula>
    </cfRule>
    <cfRule type="cellIs" dxfId="5054" priority="1594" operator="equal">
      <formula>""</formula>
    </cfRule>
  </conditionalFormatting>
  <conditionalFormatting sqref="E451">
    <cfRule type="cellIs" dxfId="5053" priority="1591" operator="between">
      <formula>-0.1</formula>
      <formula>0.1</formula>
    </cfRule>
    <cfRule type="cellIs" dxfId="5052" priority="1592" operator="equal">
      <formula>""</formula>
    </cfRule>
  </conditionalFormatting>
  <conditionalFormatting sqref="E451">
    <cfRule type="cellIs" dxfId="5051" priority="1589" operator="between">
      <formula>-0.1</formula>
      <formula>0.1</formula>
    </cfRule>
    <cfRule type="cellIs" dxfId="5050" priority="1590" operator="equal">
      <formula>""</formula>
    </cfRule>
  </conditionalFormatting>
  <conditionalFormatting sqref="E451">
    <cfRule type="cellIs" dxfId="5049" priority="1587" operator="between">
      <formula>-0.1</formula>
      <formula>0.1</formula>
    </cfRule>
    <cfRule type="cellIs" dxfId="5048" priority="1588" operator="equal">
      <formula>""</formula>
    </cfRule>
  </conditionalFormatting>
  <conditionalFormatting sqref="E462">
    <cfRule type="cellIs" dxfId="5047" priority="1585" operator="between">
      <formula>-0.1</formula>
      <formula>0.1</formula>
    </cfRule>
    <cfRule type="cellIs" dxfId="5046" priority="1586" operator="equal">
      <formula>""</formula>
    </cfRule>
  </conditionalFormatting>
  <conditionalFormatting sqref="E462">
    <cfRule type="cellIs" dxfId="5045" priority="1583" operator="between">
      <formula>-0.1</formula>
      <formula>0.1</formula>
    </cfRule>
    <cfRule type="cellIs" dxfId="5044" priority="1584" operator="equal">
      <formula>""</formula>
    </cfRule>
  </conditionalFormatting>
  <conditionalFormatting sqref="E462">
    <cfRule type="cellIs" dxfId="5043" priority="1581" operator="between">
      <formula>-0.1</formula>
      <formula>0.1</formula>
    </cfRule>
    <cfRule type="cellIs" dxfId="5042" priority="1582" operator="equal">
      <formula>""</formula>
    </cfRule>
  </conditionalFormatting>
  <conditionalFormatting sqref="E462">
    <cfRule type="cellIs" dxfId="5041" priority="1579" operator="between">
      <formula>-0.1</formula>
      <formula>0.1</formula>
    </cfRule>
    <cfRule type="cellIs" dxfId="5040" priority="1580" operator="equal">
      <formula>""</formula>
    </cfRule>
  </conditionalFormatting>
  <conditionalFormatting sqref="E466">
    <cfRule type="cellIs" dxfId="5039" priority="1577" operator="between">
      <formula>-0.1</formula>
      <formula>0.1</formula>
    </cfRule>
    <cfRule type="cellIs" dxfId="5038" priority="1578" operator="equal">
      <formula>""</formula>
    </cfRule>
  </conditionalFormatting>
  <conditionalFormatting sqref="E466">
    <cfRule type="cellIs" dxfId="5037" priority="1575" operator="between">
      <formula>-0.1</formula>
      <formula>0.1</formula>
    </cfRule>
    <cfRule type="cellIs" dxfId="5036" priority="1576" operator="equal">
      <formula>""</formula>
    </cfRule>
  </conditionalFormatting>
  <conditionalFormatting sqref="E466">
    <cfRule type="cellIs" dxfId="5035" priority="1573" operator="between">
      <formula>-0.1</formula>
      <formula>0.1</formula>
    </cfRule>
    <cfRule type="cellIs" dxfId="5034" priority="1574" operator="equal">
      <formula>""</formula>
    </cfRule>
  </conditionalFormatting>
  <conditionalFormatting sqref="E466">
    <cfRule type="cellIs" dxfId="5033" priority="1571" operator="between">
      <formula>-0.1</formula>
      <formula>0.1</formula>
    </cfRule>
    <cfRule type="cellIs" dxfId="5032" priority="1572" operator="equal">
      <formula>""</formula>
    </cfRule>
  </conditionalFormatting>
  <conditionalFormatting sqref="E487">
    <cfRule type="cellIs" dxfId="5031" priority="1569" operator="between">
      <formula>-0.1</formula>
      <formula>0.1</formula>
    </cfRule>
    <cfRule type="cellIs" dxfId="5030" priority="1570" operator="equal">
      <formula>""</formula>
    </cfRule>
  </conditionalFormatting>
  <conditionalFormatting sqref="E487">
    <cfRule type="cellIs" dxfId="5029" priority="1567" operator="between">
      <formula>-0.1</formula>
      <formula>0.1</formula>
    </cfRule>
    <cfRule type="cellIs" dxfId="5028" priority="1568" operator="equal">
      <formula>""</formula>
    </cfRule>
  </conditionalFormatting>
  <conditionalFormatting sqref="E487">
    <cfRule type="cellIs" dxfId="5027" priority="1565" operator="between">
      <formula>-0.1</formula>
      <formula>0.1</formula>
    </cfRule>
    <cfRule type="cellIs" dxfId="5026" priority="1566" operator="equal">
      <formula>""</formula>
    </cfRule>
  </conditionalFormatting>
  <conditionalFormatting sqref="E487">
    <cfRule type="cellIs" dxfId="5025" priority="1563" operator="between">
      <formula>-0.1</formula>
      <formula>0.1</formula>
    </cfRule>
    <cfRule type="cellIs" dxfId="5024" priority="1564" operator="equal">
      <formula>""</formula>
    </cfRule>
  </conditionalFormatting>
  <conditionalFormatting sqref="E510">
    <cfRule type="cellIs" dxfId="5023" priority="1561" operator="between">
      <formula>-0.1</formula>
      <formula>0.1</formula>
    </cfRule>
    <cfRule type="cellIs" dxfId="5022" priority="1562" operator="equal">
      <formula>""</formula>
    </cfRule>
  </conditionalFormatting>
  <conditionalFormatting sqref="E510">
    <cfRule type="cellIs" dxfId="5021" priority="1559" operator="between">
      <formula>-0.1</formula>
      <formula>0.1</formula>
    </cfRule>
    <cfRule type="cellIs" dxfId="5020" priority="1560" operator="equal">
      <formula>""</formula>
    </cfRule>
  </conditionalFormatting>
  <conditionalFormatting sqref="E510">
    <cfRule type="cellIs" dxfId="5019" priority="1557" operator="between">
      <formula>-0.1</formula>
      <formula>0.1</formula>
    </cfRule>
    <cfRule type="cellIs" dxfId="5018" priority="1558" operator="equal">
      <formula>""</formula>
    </cfRule>
  </conditionalFormatting>
  <conditionalFormatting sqref="E510">
    <cfRule type="cellIs" dxfId="5017" priority="1555" operator="between">
      <formula>-0.1</formula>
      <formula>0.1</formula>
    </cfRule>
    <cfRule type="cellIs" dxfId="5016" priority="1556" operator="equal">
      <formula>""</formula>
    </cfRule>
  </conditionalFormatting>
  <conditionalFormatting sqref="E530">
    <cfRule type="cellIs" dxfId="5015" priority="1514" operator="equal">
      <formula>""</formula>
    </cfRule>
    <cfRule type="cellIs" dxfId="5014" priority="1553" operator="between">
      <formula>-0.1</formula>
      <formula>0.1</formula>
    </cfRule>
    <cfRule type="cellIs" dxfId="5013" priority="1554" operator="equal">
      <formula>""</formula>
    </cfRule>
  </conditionalFormatting>
  <conditionalFormatting sqref="E530">
    <cfRule type="cellIs" dxfId="5012" priority="1551" operator="between">
      <formula>-0.1</formula>
      <formula>0.1</formula>
    </cfRule>
    <cfRule type="cellIs" dxfId="5011" priority="1552" operator="equal">
      <formula>""</formula>
    </cfRule>
  </conditionalFormatting>
  <conditionalFormatting sqref="E530">
    <cfRule type="cellIs" dxfId="5010" priority="1549" operator="between">
      <formula>-0.1</formula>
      <formula>0.1</formula>
    </cfRule>
    <cfRule type="cellIs" dxfId="5009" priority="1550" operator="equal">
      <formula>""</formula>
    </cfRule>
  </conditionalFormatting>
  <conditionalFormatting sqref="E530">
    <cfRule type="cellIs" dxfId="5008" priority="1547" operator="between">
      <formula>-0.1</formula>
      <formula>0.1</formula>
    </cfRule>
    <cfRule type="cellIs" dxfId="5007" priority="1548" operator="equal">
      <formula>""</formula>
    </cfRule>
  </conditionalFormatting>
  <conditionalFormatting sqref="E530">
    <cfRule type="cellIs" dxfId="5006" priority="1545" operator="between">
      <formula>-0.1</formula>
      <formula>0.1</formula>
    </cfRule>
    <cfRule type="cellIs" dxfId="5005" priority="1546" operator="equal">
      <formula>""</formula>
    </cfRule>
  </conditionalFormatting>
  <conditionalFormatting sqref="E530">
    <cfRule type="cellIs" dxfId="5004" priority="1543" operator="between">
      <formula>-0.1</formula>
      <formula>0.1</formula>
    </cfRule>
    <cfRule type="cellIs" dxfId="5003" priority="1544" operator="equal">
      <formula>""</formula>
    </cfRule>
  </conditionalFormatting>
  <conditionalFormatting sqref="E530">
    <cfRule type="cellIs" dxfId="5002" priority="1541" operator="between">
      <formula>-0.1</formula>
      <formula>0.1</formula>
    </cfRule>
    <cfRule type="cellIs" dxfId="5001" priority="1542" operator="equal">
      <formula>""</formula>
    </cfRule>
  </conditionalFormatting>
  <conditionalFormatting sqref="E530">
    <cfRule type="cellIs" dxfId="5000" priority="1539" operator="between">
      <formula>-0.1</formula>
      <formula>0.1</formula>
    </cfRule>
    <cfRule type="cellIs" dxfId="4999" priority="1540" operator="equal">
      <formula>""</formula>
    </cfRule>
  </conditionalFormatting>
  <conditionalFormatting sqref="E530">
    <cfRule type="cellIs" dxfId="4998" priority="1537" operator="between">
      <formula>-0.1</formula>
      <formula>0.1</formula>
    </cfRule>
    <cfRule type="cellIs" dxfId="4997" priority="1538" operator="equal">
      <formula>""</formula>
    </cfRule>
  </conditionalFormatting>
  <conditionalFormatting sqref="E530">
    <cfRule type="cellIs" dxfId="4996" priority="1535" operator="between">
      <formula>-0.1</formula>
      <formula>0.1</formula>
    </cfRule>
    <cfRule type="cellIs" dxfId="4995" priority="1536" operator="equal">
      <formula>""</formula>
    </cfRule>
  </conditionalFormatting>
  <conditionalFormatting sqref="E530">
    <cfRule type="cellIs" dxfId="4994" priority="1533" operator="between">
      <formula>-0.1</formula>
      <formula>0.1</formula>
    </cfRule>
    <cfRule type="cellIs" dxfId="4993" priority="1534" operator="equal">
      <formula>""</formula>
    </cfRule>
  </conditionalFormatting>
  <conditionalFormatting sqref="E530">
    <cfRule type="cellIs" dxfId="4992" priority="1531" operator="between">
      <formula>-0.1</formula>
      <formula>0.1</formula>
    </cfRule>
    <cfRule type="cellIs" dxfId="4991" priority="1532" operator="equal">
      <formula>""</formula>
    </cfRule>
  </conditionalFormatting>
  <conditionalFormatting sqref="E530">
    <cfRule type="cellIs" dxfId="4990" priority="1529" operator="between">
      <formula>-0.1</formula>
      <formula>0.1</formula>
    </cfRule>
    <cfRule type="cellIs" dxfId="4989" priority="1530" operator="equal">
      <formula>""</formula>
    </cfRule>
  </conditionalFormatting>
  <conditionalFormatting sqref="E530">
    <cfRule type="cellIs" dxfId="4988" priority="1527" operator="between">
      <formula>-0.1</formula>
      <formula>0.1</formula>
    </cfRule>
    <cfRule type="cellIs" dxfId="4987" priority="1528" operator="equal">
      <formula>""</formula>
    </cfRule>
  </conditionalFormatting>
  <conditionalFormatting sqref="E530">
    <cfRule type="cellIs" dxfId="4986" priority="1525" operator="between">
      <formula>-0.1</formula>
      <formula>0.1</formula>
    </cfRule>
    <cfRule type="cellIs" dxfId="4985" priority="1526" operator="equal">
      <formula>""</formula>
    </cfRule>
  </conditionalFormatting>
  <conditionalFormatting sqref="E530">
    <cfRule type="cellIs" dxfId="4984" priority="1523" operator="between">
      <formula>-0.1</formula>
      <formula>0.1</formula>
    </cfRule>
    <cfRule type="cellIs" dxfId="4983" priority="1524" operator="equal">
      <formula>""</formula>
    </cfRule>
  </conditionalFormatting>
  <conditionalFormatting sqref="E530">
    <cfRule type="cellIs" dxfId="4982" priority="1521" operator="between">
      <formula>-0.1</formula>
      <formula>0.1</formula>
    </cfRule>
    <cfRule type="cellIs" dxfId="4981" priority="1522" operator="equal">
      <formula>""</formula>
    </cfRule>
  </conditionalFormatting>
  <conditionalFormatting sqref="E530">
    <cfRule type="cellIs" dxfId="4980" priority="1519" operator="between">
      <formula>-0.1</formula>
      <formula>0.1</formula>
    </cfRule>
    <cfRule type="cellIs" dxfId="4979" priority="1520" operator="equal">
      <formula>""</formula>
    </cfRule>
  </conditionalFormatting>
  <conditionalFormatting sqref="E530">
    <cfRule type="cellIs" dxfId="4978" priority="1517" operator="between">
      <formula>-0.1</formula>
      <formula>0.1</formula>
    </cfRule>
    <cfRule type="cellIs" dxfId="4977" priority="1518" operator="equal">
      <formula>""</formula>
    </cfRule>
  </conditionalFormatting>
  <conditionalFormatting sqref="E530">
    <cfRule type="cellIs" dxfId="4976" priority="1515" operator="between">
      <formula>-0.1</formula>
      <formula>0.1</formula>
    </cfRule>
    <cfRule type="cellIs" dxfId="4975" priority="1516" operator="equal">
      <formula>""</formula>
    </cfRule>
  </conditionalFormatting>
  <conditionalFormatting sqref="E535">
    <cfRule type="cellIs" dxfId="4974" priority="1473" operator="equal">
      <formula>""</formula>
    </cfRule>
    <cfRule type="cellIs" dxfId="4973" priority="1512" operator="between">
      <formula>-0.1</formula>
      <formula>0.1</formula>
    </cfRule>
    <cfRule type="cellIs" dxfId="4972" priority="1513" operator="equal">
      <formula>""</formula>
    </cfRule>
  </conditionalFormatting>
  <conditionalFormatting sqref="E535">
    <cfRule type="cellIs" dxfId="4971" priority="1510" operator="between">
      <formula>-0.1</formula>
      <formula>0.1</formula>
    </cfRule>
    <cfRule type="cellIs" dxfId="4970" priority="1511" operator="equal">
      <formula>""</formula>
    </cfRule>
  </conditionalFormatting>
  <conditionalFormatting sqref="E535">
    <cfRule type="cellIs" dxfId="4969" priority="1508" operator="between">
      <formula>-0.1</formula>
      <formula>0.1</formula>
    </cfRule>
    <cfRule type="cellIs" dxfId="4968" priority="1509" operator="equal">
      <formula>""</formula>
    </cfRule>
  </conditionalFormatting>
  <conditionalFormatting sqref="E535">
    <cfRule type="cellIs" dxfId="4967" priority="1506" operator="between">
      <formula>-0.1</formula>
      <formula>0.1</formula>
    </cfRule>
    <cfRule type="cellIs" dxfId="4966" priority="1507" operator="equal">
      <formula>""</formula>
    </cfRule>
  </conditionalFormatting>
  <conditionalFormatting sqref="E535">
    <cfRule type="cellIs" dxfId="4965" priority="1504" operator="between">
      <formula>-0.1</formula>
      <formula>0.1</formula>
    </cfRule>
    <cfRule type="cellIs" dxfId="4964" priority="1505" operator="equal">
      <formula>""</formula>
    </cfRule>
  </conditionalFormatting>
  <conditionalFormatting sqref="E535">
    <cfRule type="cellIs" dxfId="4963" priority="1502" operator="between">
      <formula>-0.1</formula>
      <formula>0.1</formula>
    </cfRule>
    <cfRule type="cellIs" dxfId="4962" priority="1503" operator="equal">
      <formula>""</formula>
    </cfRule>
  </conditionalFormatting>
  <conditionalFormatting sqref="E535">
    <cfRule type="cellIs" dxfId="4961" priority="1500" operator="between">
      <formula>-0.1</formula>
      <formula>0.1</formula>
    </cfRule>
    <cfRule type="cellIs" dxfId="4960" priority="1501" operator="equal">
      <formula>""</formula>
    </cfRule>
  </conditionalFormatting>
  <conditionalFormatting sqref="E535">
    <cfRule type="cellIs" dxfId="4959" priority="1498" operator="between">
      <formula>-0.1</formula>
      <formula>0.1</formula>
    </cfRule>
    <cfRule type="cellIs" dxfId="4958" priority="1499" operator="equal">
      <formula>""</formula>
    </cfRule>
  </conditionalFormatting>
  <conditionalFormatting sqref="E535">
    <cfRule type="cellIs" dxfId="4957" priority="1496" operator="between">
      <formula>-0.1</formula>
      <formula>0.1</formula>
    </cfRule>
    <cfRule type="cellIs" dxfId="4956" priority="1497" operator="equal">
      <formula>""</formula>
    </cfRule>
  </conditionalFormatting>
  <conditionalFormatting sqref="E535">
    <cfRule type="cellIs" dxfId="4955" priority="1494" operator="between">
      <formula>-0.1</formula>
      <formula>0.1</formula>
    </cfRule>
    <cfRule type="cellIs" dxfId="4954" priority="1495" operator="equal">
      <formula>""</formula>
    </cfRule>
  </conditionalFormatting>
  <conditionalFormatting sqref="E535">
    <cfRule type="cellIs" dxfId="4953" priority="1492" operator="between">
      <formula>-0.1</formula>
      <formula>0.1</formula>
    </cfRule>
    <cfRule type="cellIs" dxfId="4952" priority="1493" operator="equal">
      <formula>""</formula>
    </cfRule>
  </conditionalFormatting>
  <conditionalFormatting sqref="E535">
    <cfRule type="cellIs" dxfId="4951" priority="1490" operator="between">
      <formula>-0.1</formula>
      <formula>0.1</formula>
    </cfRule>
    <cfRule type="cellIs" dxfId="4950" priority="1491" operator="equal">
      <formula>""</formula>
    </cfRule>
  </conditionalFormatting>
  <conditionalFormatting sqref="E535">
    <cfRule type="cellIs" dxfId="4949" priority="1488" operator="between">
      <formula>-0.1</formula>
      <formula>0.1</formula>
    </cfRule>
    <cfRule type="cellIs" dxfId="4948" priority="1489" operator="equal">
      <formula>""</formula>
    </cfRule>
  </conditionalFormatting>
  <conditionalFormatting sqref="E535">
    <cfRule type="cellIs" dxfId="4947" priority="1486" operator="between">
      <formula>-0.1</formula>
      <formula>0.1</formula>
    </cfRule>
    <cfRule type="cellIs" dxfId="4946" priority="1487" operator="equal">
      <formula>""</formula>
    </cfRule>
  </conditionalFormatting>
  <conditionalFormatting sqref="E535">
    <cfRule type="cellIs" dxfId="4945" priority="1484" operator="between">
      <formula>-0.1</formula>
      <formula>0.1</formula>
    </cfRule>
    <cfRule type="cellIs" dxfId="4944" priority="1485" operator="equal">
      <formula>""</formula>
    </cfRule>
  </conditionalFormatting>
  <conditionalFormatting sqref="E535">
    <cfRule type="cellIs" dxfId="4943" priority="1482" operator="between">
      <formula>-0.1</formula>
      <formula>0.1</formula>
    </cfRule>
    <cfRule type="cellIs" dxfId="4942" priority="1483" operator="equal">
      <formula>""</formula>
    </cfRule>
  </conditionalFormatting>
  <conditionalFormatting sqref="E535">
    <cfRule type="cellIs" dxfId="4941" priority="1480" operator="between">
      <formula>-0.1</formula>
      <formula>0.1</formula>
    </cfRule>
    <cfRule type="cellIs" dxfId="4940" priority="1481" operator="equal">
      <formula>""</formula>
    </cfRule>
  </conditionalFormatting>
  <conditionalFormatting sqref="E535">
    <cfRule type="cellIs" dxfId="4939" priority="1478" operator="between">
      <formula>-0.1</formula>
      <formula>0.1</formula>
    </cfRule>
    <cfRule type="cellIs" dxfId="4938" priority="1479" operator="equal">
      <formula>""</formula>
    </cfRule>
  </conditionalFormatting>
  <conditionalFormatting sqref="E535">
    <cfRule type="cellIs" dxfId="4937" priority="1476" operator="between">
      <formula>-0.1</formula>
      <formula>0.1</formula>
    </cfRule>
    <cfRule type="cellIs" dxfId="4936" priority="1477" operator="equal">
      <formula>""</formula>
    </cfRule>
  </conditionalFormatting>
  <conditionalFormatting sqref="E535">
    <cfRule type="cellIs" dxfId="4935" priority="1474" operator="between">
      <formula>-0.1</formula>
      <formula>0.1</formula>
    </cfRule>
    <cfRule type="cellIs" dxfId="4934" priority="1475" operator="equal">
      <formula>""</formula>
    </cfRule>
  </conditionalFormatting>
  <conditionalFormatting sqref="E547:E549">
    <cfRule type="cellIs" dxfId="4933" priority="1432" operator="equal">
      <formula>""</formula>
    </cfRule>
    <cfRule type="cellIs" dxfId="4932" priority="1471" operator="between">
      <formula>-0.1</formula>
      <formula>0.1</formula>
    </cfRule>
    <cfRule type="cellIs" dxfId="4931" priority="1472" operator="equal">
      <formula>""</formula>
    </cfRule>
  </conditionalFormatting>
  <conditionalFormatting sqref="E547:E549">
    <cfRule type="cellIs" dxfId="4930" priority="1469" operator="between">
      <formula>-0.1</formula>
      <formula>0.1</formula>
    </cfRule>
    <cfRule type="cellIs" dxfId="4929" priority="1470" operator="equal">
      <formula>""</formula>
    </cfRule>
  </conditionalFormatting>
  <conditionalFormatting sqref="E547:E549">
    <cfRule type="cellIs" dxfId="4928" priority="1467" operator="between">
      <formula>-0.1</formula>
      <formula>0.1</formula>
    </cfRule>
    <cfRule type="cellIs" dxfId="4927" priority="1468" operator="equal">
      <formula>""</formula>
    </cfRule>
  </conditionalFormatting>
  <conditionalFormatting sqref="E547:E549">
    <cfRule type="cellIs" dxfId="4926" priority="1465" operator="between">
      <formula>-0.1</formula>
      <formula>0.1</formula>
    </cfRule>
    <cfRule type="cellIs" dxfId="4925" priority="1466" operator="equal">
      <formula>""</formula>
    </cfRule>
  </conditionalFormatting>
  <conditionalFormatting sqref="E547:E549">
    <cfRule type="cellIs" dxfId="4924" priority="1463" operator="between">
      <formula>-0.1</formula>
      <formula>0.1</formula>
    </cfRule>
    <cfRule type="cellIs" dxfId="4923" priority="1464" operator="equal">
      <formula>""</formula>
    </cfRule>
  </conditionalFormatting>
  <conditionalFormatting sqref="E547:E549">
    <cfRule type="cellIs" dxfId="4922" priority="1461" operator="between">
      <formula>-0.1</formula>
      <formula>0.1</formula>
    </cfRule>
    <cfRule type="cellIs" dxfId="4921" priority="1462" operator="equal">
      <formula>""</formula>
    </cfRule>
  </conditionalFormatting>
  <conditionalFormatting sqref="E547:E549">
    <cfRule type="cellIs" dxfId="4920" priority="1459" operator="between">
      <formula>-0.1</formula>
      <formula>0.1</formula>
    </cfRule>
    <cfRule type="cellIs" dxfId="4919" priority="1460" operator="equal">
      <formula>""</formula>
    </cfRule>
  </conditionalFormatting>
  <conditionalFormatting sqref="E547:E549">
    <cfRule type="cellIs" dxfId="4918" priority="1457" operator="between">
      <formula>-0.1</formula>
      <formula>0.1</formula>
    </cfRule>
    <cfRule type="cellIs" dxfId="4917" priority="1458" operator="equal">
      <formula>""</formula>
    </cfRule>
  </conditionalFormatting>
  <conditionalFormatting sqref="E547:E549">
    <cfRule type="cellIs" dxfId="4916" priority="1455" operator="between">
      <formula>-0.1</formula>
      <formula>0.1</formula>
    </cfRule>
    <cfRule type="cellIs" dxfId="4915" priority="1456" operator="equal">
      <formula>""</formula>
    </cfRule>
  </conditionalFormatting>
  <conditionalFormatting sqref="E547:E549">
    <cfRule type="cellIs" dxfId="4914" priority="1453" operator="between">
      <formula>-0.1</formula>
      <formula>0.1</formula>
    </cfRule>
    <cfRule type="cellIs" dxfId="4913" priority="1454" operator="equal">
      <formula>""</formula>
    </cfRule>
  </conditionalFormatting>
  <conditionalFormatting sqref="E547:E549">
    <cfRule type="cellIs" dxfId="4912" priority="1451" operator="between">
      <formula>-0.1</formula>
      <formula>0.1</formula>
    </cfRule>
    <cfRule type="cellIs" dxfId="4911" priority="1452" operator="equal">
      <formula>""</formula>
    </cfRule>
  </conditionalFormatting>
  <conditionalFormatting sqref="E547:E549">
    <cfRule type="cellIs" dxfId="4910" priority="1449" operator="between">
      <formula>-0.1</formula>
      <formula>0.1</formula>
    </cfRule>
    <cfRule type="cellIs" dxfId="4909" priority="1450" operator="equal">
      <formula>""</formula>
    </cfRule>
  </conditionalFormatting>
  <conditionalFormatting sqref="E547:E549">
    <cfRule type="cellIs" dxfId="4908" priority="1447" operator="between">
      <formula>-0.1</formula>
      <formula>0.1</formula>
    </cfRule>
    <cfRule type="cellIs" dxfId="4907" priority="1448" operator="equal">
      <formula>""</formula>
    </cfRule>
  </conditionalFormatting>
  <conditionalFormatting sqref="E547:E549">
    <cfRule type="cellIs" dxfId="4906" priority="1445" operator="between">
      <formula>-0.1</formula>
      <formula>0.1</formula>
    </cfRule>
    <cfRule type="cellIs" dxfId="4905" priority="1446" operator="equal">
      <formula>""</formula>
    </cfRule>
  </conditionalFormatting>
  <conditionalFormatting sqref="E547:E549">
    <cfRule type="cellIs" dxfId="4904" priority="1443" operator="between">
      <formula>-0.1</formula>
      <formula>0.1</formula>
    </cfRule>
    <cfRule type="cellIs" dxfId="4903" priority="1444" operator="equal">
      <formula>""</formula>
    </cfRule>
  </conditionalFormatting>
  <conditionalFormatting sqref="E547:E549">
    <cfRule type="cellIs" dxfId="4902" priority="1441" operator="between">
      <formula>-0.1</formula>
      <formula>0.1</formula>
    </cfRule>
    <cfRule type="cellIs" dxfId="4901" priority="1442" operator="equal">
      <formula>""</formula>
    </cfRule>
  </conditionalFormatting>
  <conditionalFormatting sqref="E547:E549">
    <cfRule type="cellIs" dxfId="4900" priority="1439" operator="between">
      <formula>-0.1</formula>
      <formula>0.1</formula>
    </cfRule>
    <cfRule type="cellIs" dxfId="4899" priority="1440" operator="equal">
      <formula>""</formula>
    </cfRule>
  </conditionalFormatting>
  <conditionalFormatting sqref="E547:E549">
    <cfRule type="cellIs" dxfId="4898" priority="1437" operator="between">
      <formula>-0.1</formula>
      <formula>0.1</formula>
    </cfRule>
    <cfRule type="cellIs" dxfId="4897" priority="1438" operator="equal">
      <formula>""</formula>
    </cfRule>
  </conditionalFormatting>
  <conditionalFormatting sqref="E547:E549">
    <cfRule type="cellIs" dxfId="4896" priority="1435" operator="between">
      <formula>-0.1</formula>
      <formula>0.1</formula>
    </cfRule>
    <cfRule type="cellIs" dxfId="4895" priority="1436" operator="equal">
      <formula>""</formula>
    </cfRule>
  </conditionalFormatting>
  <conditionalFormatting sqref="E547:E549">
    <cfRule type="cellIs" dxfId="4894" priority="1433" operator="between">
      <formula>-0.1</formula>
      <formula>0.1</formula>
    </cfRule>
    <cfRule type="cellIs" dxfId="4893" priority="1434" operator="equal">
      <formula>""</formula>
    </cfRule>
  </conditionalFormatting>
  <conditionalFormatting sqref="E554">
    <cfRule type="cellIs" dxfId="4892" priority="1391" operator="equal">
      <formula>""</formula>
    </cfRule>
    <cfRule type="cellIs" dxfId="4891" priority="1430" operator="between">
      <formula>-0.1</formula>
      <formula>0.1</formula>
    </cfRule>
    <cfRule type="cellIs" dxfId="4890" priority="1431" operator="equal">
      <formula>""</formula>
    </cfRule>
  </conditionalFormatting>
  <conditionalFormatting sqref="E554">
    <cfRule type="cellIs" dxfId="4889" priority="1428" operator="between">
      <formula>-0.1</formula>
      <formula>0.1</formula>
    </cfRule>
    <cfRule type="cellIs" dxfId="4888" priority="1429" operator="equal">
      <formula>""</formula>
    </cfRule>
  </conditionalFormatting>
  <conditionalFormatting sqref="E554">
    <cfRule type="cellIs" dxfId="4887" priority="1426" operator="between">
      <formula>-0.1</formula>
      <formula>0.1</formula>
    </cfRule>
    <cfRule type="cellIs" dxfId="4886" priority="1427" operator="equal">
      <formula>""</formula>
    </cfRule>
  </conditionalFormatting>
  <conditionalFormatting sqref="E554">
    <cfRule type="cellIs" dxfId="4885" priority="1424" operator="between">
      <formula>-0.1</formula>
      <formula>0.1</formula>
    </cfRule>
    <cfRule type="cellIs" dxfId="4884" priority="1425" operator="equal">
      <formula>""</formula>
    </cfRule>
  </conditionalFormatting>
  <conditionalFormatting sqref="E554">
    <cfRule type="cellIs" dxfId="4883" priority="1422" operator="between">
      <formula>-0.1</formula>
      <formula>0.1</formula>
    </cfRule>
    <cfRule type="cellIs" dxfId="4882" priority="1423" operator="equal">
      <formula>""</formula>
    </cfRule>
  </conditionalFormatting>
  <conditionalFormatting sqref="E554">
    <cfRule type="cellIs" dxfId="4881" priority="1420" operator="between">
      <formula>-0.1</formula>
      <formula>0.1</formula>
    </cfRule>
    <cfRule type="cellIs" dxfId="4880" priority="1421" operator="equal">
      <formula>""</formula>
    </cfRule>
  </conditionalFormatting>
  <conditionalFormatting sqref="E554">
    <cfRule type="cellIs" dxfId="4879" priority="1418" operator="between">
      <formula>-0.1</formula>
      <formula>0.1</formula>
    </cfRule>
    <cfRule type="cellIs" dxfId="4878" priority="1419" operator="equal">
      <formula>""</formula>
    </cfRule>
  </conditionalFormatting>
  <conditionalFormatting sqref="E554">
    <cfRule type="cellIs" dxfId="4877" priority="1416" operator="between">
      <formula>-0.1</formula>
      <formula>0.1</formula>
    </cfRule>
    <cfRule type="cellIs" dxfId="4876" priority="1417" operator="equal">
      <formula>""</formula>
    </cfRule>
  </conditionalFormatting>
  <conditionalFormatting sqref="E554">
    <cfRule type="cellIs" dxfId="4875" priority="1414" operator="between">
      <formula>-0.1</formula>
      <formula>0.1</formula>
    </cfRule>
    <cfRule type="cellIs" dxfId="4874" priority="1415" operator="equal">
      <formula>""</formula>
    </cfRule>
  </conditionalFormatting>
  <conditionalFormatting sqref="E554">
    <cfRule type="cellIs" dxfId="4873" priority="1412" operator="between">
      <formula>-0.1</formula>
      <formula>0.1</formula>
    </cfRule>
    <cfRule type="cellIs" dxfId="4872" priority="1413" operator="equal">
      <formula>""</formula>
    </cfRule>
  </conditionalFormatting>
  <conditionalFormatting sqref="E554">
    <cfRule type="cellIs" dxfId="4871" priority="1410" operator="between">
      <formula>-0.1</formula>
      <formula>0.1</formula>
    </cfRule>
    <cfRule type="cellIs" dxfId="4870" priority="1411" operator="equal">
      <formula>""</formula>
    </cfRule>
  </conditionalFormatting>
  <conditionalFormatting sqref="E554">
    <cfRule type="cellIs" dxfId="4869" priority="1408" operator="between">
      <formula>-0.1</formula>
      <formula>0.1</formula>
    </cfRule>
    <cfRule type="cellIs" dxfId="4868" priority="1409" operator="equal">
      <formula>""</formula>
    </cfRule>
  </conditionalFormatting>
  <conditionalFormatting sqref="E554">
    <cfRule type="cellIs" dxfId="4867" priority="1406" operator="between">
      <formula>-0.1</formula>
      <formula>0.1</formula>
    </cfRule>
    <cfRule type="cellIs" dxfId="4866" priority="1407" operator="equal">
      <formula>""</formula>
    </cfRule>
  </conditionalFormatting>
  <conditionalFormatting sqref="E554">
    <cfRule type="cellIs" dxfId="4865" priority="1404" operator="between">
      <formula>-0.1</formula>
      <formula>0.1</formula>
    </cfRule>
    <cfRule type="cellIs" dxfId="4864" priority="1405" operator="equal">
      <formula>""</formula>
    </cfRule>
  </conditionalFormatting>
  <conditionalFormatting sqref="E554">
    <cfRule type="cellIs" dxfId="4863" priority="1402" operator="between">
      <formula>-0.1</formula>
      <formula>0.1</formula>
    </cfRule>
    <cfRule type="cellIs" dxfId="4862" priority="1403" operator="equal">
      <formula>""</formula>
    </cfRule>
  </conditionalFormatting>
  <conditionalFormatting sqref="E554">
    <cfRule type="cellIs" dxfId="4861" priority="1400" operator="between">
      <formula>-0.1</formula>
      <formula>0.1</formula>
    </cfRule>
    <cfRule type="cellIs" dxfId="4860" priority="1401" operator="equal">
      <formula>""</formula>
    </cfRule>
  </conditionalFormatting>
  <conditionalFormatting sqref="E554">
    <cfRule type="cellIs" dxfId="4859" priority="1398" operator="between">
      <formula>-0.1</formula>
      <formula>0.1</formula>
    </cfRule>
    <cfRule type="cellIs" dxfId="4858" priority="1399" operator="equal">
      <formula>""</formula>
    </cfRule>
  </conditionalFormatting>
  <conditionalFormatting sqref="E554">
    <cfRule type="cellIs" dxfId="4857" priority="1396" operator="between">
      <formula>-0.1</formula>
      <formula>0.1</formula>
    </cfRule>
    <cfRule type="cellIs" dxfId="4856" priority="1397" operator="equal">
      <formula>""</formula>
    </cfRule>
  </conditionalFormatting>
  <conditionalFormatting sqref="E554">
    <cfRule type="cellIs" dxfId="4855" priority="1394" operator="between">
      <formula>-0.1</formula>
      <formula>0.1</formula>
    </cfRule>
    <cfRule type="cellIs" dxfId="4854" priority="1395" operator="equal">
      <formula>""</formula>
    </cfRule>
  </conditionalFormatting>
  <conditionalFormatting sqref="E554">
    <cfRule type="cellIs" dxfId="4853" priority="1392" operator="between">
      <formula>-0.1</formula>
      <formula>0.1</formula>
    </cfRule>
    <cfRule type="cellIs" dxfId="4852" priority="1393" operator="equal">
      <formula>""</formula>
    </cfRule>
  </conditionalFormatting>
  <conditionalFormatting sqref="E562">
    <cfRule type="cellIs" dxfId="4851" priority="1350" operator="equal">
      <formula>""</formula>
    </cfRule>
    <cfRule type="cellIs" dxfId="4850" priority="1389" operator="between">
      <formula>-0.1</formula>
      <formula>0.1</formula>
    </cfRule>
    <cfRule type="cellIs" dxfId="4849" priority="1390" operator="equal">
      <formula>""</formula>
    </cfRule>
  </conditionalFormatting>
  <conditionalFormatting sqref="E562">
    <cfRule type="cellIs" dxfId="4848" priority="1387" operator="between">
      <formula>-0.1</formula>
      <formula>0.1</formula>
    </cfRule>
    <cfRule type="cellIs" dxfId="4847" priority="1388" operator="equal">
      <formula>""</formula>
    </cfRule>
  </conditionalFormatting>
  <conditionalFormatting sqref="E562">
    <cfRule type="cellIs" dxfId="4846" priority="1385" operator="between">
      <formula>-0.1</formula>
      <formula>0.1</formula>
    </cfRule>
    <cfRule type="cellIs" dxfId="4845" priority="1386" operator="equal">
      <formula>""</formula>
    </cfRule>
  </conditionalFormatting>
  <conditionalFormatting sqref="E562">
    <cfRule type="cellIs" dxfId="4844" priority="1383" operator="between">
      <formula>-0.1</formula>
      <formula>0.1</formula>
    </cfRule>
    <cfRule type="cellIs" dxfId="4843" priority="1384" operator="equal">
      <formula>""</formula>
    </cfRule>
  </conditionalFormatting>
  <conditionalFormatting sqref="E562">
    <cfRule type="cellIs" dxfId="4842" priority="1381" operator="between">
      <formula>-0.1</formula>
      <formula>0.1</formula>
    </cfRule>
    <cfRule type="cellIs" dxfId="4841" priority="1382" operator="equal">
      <formula>""</formula>
    </cfRule>
  </conditionalFormatting>
  <conditionalFormatting sqref="E562">
    <cfRule type="cellIs" dxfId="4840" priority="1379" operator="between">
      <formula>-0.1</formula>
      <formula>0.1</formula>
    </cfRule>
    <cfRule type="cellIs" dxfId="4839" priority="1380" operator="equal">
      <formula>""</formula>
    </cfRule>
  </conditionalFormatting>
  <conditionalFormatting sqref="E562">
    <cfRule type="cellIs" dxfId="4838" priority="1377" operator="between">
      <formula>-0.1</formula>
      <formula>0.1</formula>
    </cfRule>
    <cfRule type="cellIs" dxfId="4837" priority="1378" operator="equal">
      <formula>""</formula>
    </cfRule>
  </conditionalFormatting>
  <conditionalFormatting sqref="E562">
    <cfRule type="cellIs" dxfId="4836" priority="1375" operator="between">
      <formula>-0.1</formula>
      <formula>0.1</formula>
    </cfRule>
    <cfRule type="cellIs" dxfId="4835" priority="1376" operator="equal">
      <formula>""</formula>
    </cfRule>
  </conditionalFormatting>
  <conditionalFormatting sqref="E562">
    <cfRule type="cellIs" dxfId="4834" priority="1373" operator="between">
      <formula>-0.1</formula>
      <formula>0.1</formula>
    </cfRule>
    <cfRule type="cellIs" dxfId="4833" priority="1374" operator="equal">
      <formula>""</formula>
    </cfRule>
  </conditionalFormatting>
  <conditionalFormatting sqref="E562">
    <cfRule type="cellIs" dxfId="4832" priority="1371" operator="between">
      <formula>-0.1</formula>
      <formula>0.1</formula>
    </cfRule>
    <cfRule type="cellIs" dxfId="4831" priority="1372" operator="equal">
      <formula>""</formula>
    </cfRule>
  </conditionalFormatting>
  <conditionalFormatting sqref="E562">
    <cfRule type="cellIs" dxfId="4830" priority="1369" operator="between">
      <formula>-0.1</formula>
      <formula>0.1</formula>
    </cfRule>
    <cfRule type="cellIs" dxfId="4829" priority="1370" operator="equal">
      <formula>""</formula>
    </cfRule>
  </conditionalFormatting>
  <conditionalFormatting sqref="E562">
    <cfRule type="cellIs" dxfId="4828" priority="1367" operator="between">
      <formula>-0.1</formula>
      <formula>0.1</formula>
    </cfRule>
    <cfRule type="cellIs" dxfId="4827" priority="1368" operator="equal">
      <formula>""</formula>
    </cfRule>
  </conditionalFormatting>
  <conditionalFormatting sqref="E562">
    <cfRule type="cellIs" dxfId="4826" priority="1365" operator="between">
      <formula>-0.1</formula>
      <formula>0.1</formula>
    </cfRule>
    <cfRule type="cellIs" dxfId="4825" priority="1366" operator="equal">
      <formula>""</formula>
    </cfRule>
  </conditionalFormatting>
  <conditionalFormatting sqref="E562">
    <cfRule type="cellIs" dxfId="4824" priority="1363" operator="between">
      <formula>-0.1</formula>
      <formula>0.1</formula>
    </cfRule>
    <cfRule type="cellIs" dxfId="4823" priority="1364" operator="equal">
      <formula>""</formula>
    </cfRule>
  </conditionalFormatting>
  <conditionalFormatting sqref="E562">
    <cfRule type="cellIs" dxfId="4822" priority="1361" operator="between">
      <formula>-0.1</formula>
      <formula>0.1</formula>
    </cfRule>
    <cfRule type="cellIs" dxfId="4821" priority="1362" operator="equal">
      <formula>""</formula>
    </cfRule>
  </conditionalFormatting>
  <conditionalFormatting sqref="E562">
    <cfRule type="cellIs" dxfId="4820" priority="1359" operator="between">
      <formula>-0.1</formula>
      <formula>0.1</formula>
    </cfRule>
    <cfRule type="cellIs" dxfId="4819" priority="1360" operator="equal">
      <formula>""</formula>
    </cfRule>
  </conditionalFormatting>
  <conditionalFormatting sqref="E562">
    <cfRule type="cellIs" dxfId="4818" priority="1357" operator="between">
      <formula>-0.1</formula>
      <formula>0.1</formula>
    </cfRule>
    <cfRule type="cellIs" dxfId="4817" priority="1358" operator="equal">
      <formula>""</formula>
    </cfRule>
  </conditionalFormatting>
  <conditionalFormatting sqref="E562">
    <cfRule type="cellIs" dxfId="4816" priority="1355" operator="between">
      <formula>-0.1</formula>
      <formula>0.1</formula>
    </cfRule>
    <cfRule type="cellIs" dxfId="4815" priority="1356" operator="equal">
      <formula>""</formula>
    </cfRule>
  </conditionalFormatting>
  <conditionalFormatting sqref="E562">
    <cfRule type="cellIs" dxfId="4814" priority="1353" operator="between">
      <formula>-0.1</formula>
      <formula>0.1</formula>
    </cfRule>
    <cfRule type="cellIs" dxfId="4813" priority="1354" operator="equal">
      <formula>""</formula>
    </cfRule>
  </conditionalFormatting>
  <conditionalFormatting sqref="E562">
    <cfRule type="cellIs" dxfId="4812" priority="1351" operator="between">
      <formula>-0.1</formula>
      <formula>0.1</formula>
    </cfRule>
    <cfRule type="cellIs" dxfId="4811" priority="1352" operator="equal">
      <formula>""</formula>
    </cfRule>
  </conditionalFormatting>
  <conditionalFormatting sqref="E568:E569">
    <cfRule type="cellIs" dxfId="4810" priority="1309" operator="equal">
      <formula>""</formula>
    </cfRule>
    <cfRule type="cellIs" dxfId="4809" priority="1348" operator="between">
      <formula>-0.1</formula>
      <formula>0.1</formula>
    </cfRule>
    <cfRule type="cellIs" dxfId="4808" priority="1349" operator="equal">
      <formula>""</formula>
    </cfRule>
  </conditionalFormatting>
  <conditionalFormatting sqref="E568:E569">
    <cfRule type="cellIs" dxfId="4807" priority="1346" operator="between">
      <formula>-0.1</formula>
      <formula>0.1</formula>
    </cfRule>
    <cfRule type="cellIs" dxfId="4806" priority="1347" operator="equal">
      <formula>""</formula>
    </cfRule>
  </conditionalFormatting>
  <conditionalFormatting sqref="E568:E569">
    <cfRule type="cellIs" dxfId="4805" priority="1344" operator="between">
      <formula>-0.1</formula>
      <formula>0.1</formula>
    </cfRule>
    <cfRule type="cellIs" dxfId="4804" priority="1345" operator="equal">
      <formula>""</formula>
    </cfRule>
  </conditionalFormatting>
  <conditionalFormatting sqref="E568:E569">
    <cfRule type="cellIs" dxfId="4803" priority="1342" operator="between">
      <formula>-0.1</formula>
      <formula>0.1</formula>
    </cfRule>
    <cfRule type="cellIs" dxfId="4802" priority="1343" operator="equal">
      <formula>""</formula>
    </cfRule>
  </conditionalFormatting>
  <conditionalFormatting sqref="E568:E569">
    <cfRule type="cellIs" dxfId="4801" priority="1340" operator="between">
      <formula>-0.1</formula>
      <formula>0.1</formula>
    </cfRule>
    <cfRule type="cellIs" dxfId="4800" priority="1341" operator="equal">
      <formula>""</formula>
    </cfRule>
  </conditionalFormatting>
  <conditionalFormatting sqref="E568:E569">
    <cfRule type="cellIs" dxfId="4799" priority="1338" operator="between">
      <formula>-0.1</formula>
      <formula>0.1</formula>
    </cfRule>
    <cfRule type="cellIs" dxfId="4798" priority="1339" operator="equal">
      <formula>""</formula>
    </cfRule>
  </conditionalFormatting>
  <conditionalFormatting sqref="E568:E569">
    <cfRule type="cellIs" dxfId="4797" priority="1336" operator="between">
      <formula>-0.1</formula>
      <formula>0.1</formula>
    </cfRule>
    <cfRule type="cellIs" dxfId="4796" priority="1337" operator="equal">
      <formula>""</formula>
    </cfRule>
  </conditionalFormatting>
  <conditionalFormatting sqref="E568:E569">
    <cfRule type="cellIs" dxfId="4795" priority="1334" operator="between">
      <formula>-0.1</formula>
      <formula>0.1</formula>
    </cfRule>
    <cfRule type="cellIs" dxfId="4794" priority="1335" operator="equal">
      <formula>""</formula>
    </cfRule>
  </conditionalFormatting>
  <conditionalFormatting sqref="E568:E569">
    <cfRule type="cellIs" dxfId="4793" priority="1332" operator="between">
      <formula>-0.1</formula>
      <formula>0.1</formula>
    </cfRule>
    <cfRule type="cellIs" dxfId="4792" priority="1333" operator="equal">
      <formula>""</formula>
    </cfRule>
  </conditionalFormatting>
  <conditionalFormatting sqref="E568:E569">
    <cfRule type="cellIs" dxfId="4791" priority="1330" operator="between">
      <formula>-0.1</formula>
      <formula>0.1</formula>
    </cfRule>
    <cfRule type="cellIs" dxfId="4790" priority="1331" operator="equal">
      <formula>""</formula>
    </cfRule>
  </conditionalFormatting>
  <conditionalFormatting sqref="E568:E569">
    <cfRule type="cellIs" dxfId="4789" priority="1328" operator="between">
      <formula>-0.1</formula>
      <formula>0.1</formula>
    </cfRule>
    <cfRule type="cellIs" dxfId="4788" priority="1329" operator="equal">
      <formula>""</formula>
    </cfRule>
  </conditionalFormatting>
  <conditionalFormatting sqref="E568:E569">
    <cfRule type="cellIs" dxfId="4787" priority="1326" operator="between">
      <formula>-0.1</formula>
      <formula>0.1</formula>
    </cfRule>
    <cfRule type="cellIs" dxfId="4786" priority="1327" operator="equal">
      <formula>""</formula>
    </cfRule>
  </conditionalFormatting>
  <conditionalFormatting sqref="E568:E569">
    <cfRule type="cellIs" dxfId="4785" priority="1324" operator="between">
      <formula>-0.1</formula>
      <formula>0.1</formula>
    </cfRule>
    <cfRule type="cellIs" dxfId="4784" priority="1325" operator="equal">
      <formula>""</formula>
    </cfRule>
  </conditionalFormatting>
  <conditionalFormatting sqref="E568:E569">
    <cfRule type="cellIs" dxfId="4783" priority="1322" operator="between">
      <formula>-0.1</formula>
      <formula>0.1</formula>
    </cfRule>
    <cfRule type="cellIs" dxfId="4782" priority="1323" operator="equal">
      <formula>""</formula>
    </cfRule>
  </conditionalFormatting>
  <conditionalFormatting sqref="E568:E569">
    <cfRule type="cellIs" dxfId="4781" priority="1320" operator="between">
      <formula>-0.1</formula>
      <formula>0.1</formula>
    </cfRule>
    <cfRule type="cellIs" dxfId="4780" priority="1321" operator="equal">
      <formula>""</formula>
    </cfRule>
  </conditionalFormatting>
  <conditionalFormatting sqref="E568:E569">
    <cfRule type="cellIs" dxfId="4779" priority="1318" operator="between">
      <formula>-0.1</formula>
      <formula>0.1</formula>
    </cfRule>
    <cfRule type="cellIs" dxfId="4778" priority="1319" operator="equal">
      <formula>""</formula>
    </cfRule>
  </conditionalFormatting>
  <conditionalFormatting sqref="E568:E569">
    <cfRule type="cellIs" dxfId="4777" priority="1316" operator="between">
      <formula>-0.1</formula>
      <formula>0.1</formula>
    </cfRule>
    <cfRule type="cellIs" dxfId="4776" priority="1317" operator="equal">
      <formula>""</formula>
    </cfRule>
  </conditionalFormatting>
  <conditionalFormatting sqref="E568:E569">
    <cfRule type="cellIs" dxfId="4775" priority="1314" operator="between">
      <formula>-0.1</formula>
      <formula>0.1</formula>
    </cfRule>
    <cfRule type="cellIs" dxfId="4774" priority="1315" operator="equal">
      <formula>""</formula>
    </cfRule>
  </conditionalFormatting>
  <conditionalFormatting sqref="E568:E569">
    <cfRule type="cellIs" dxfId="4773" priority="1312" operator="between">
      <formula>-0.1</formula>
      <formula>0.1</formula>
    </cfRule>
    <cfRule type="cellIs" dxfId="4772" priority="1313" operator="equal">
      <formula>""</formula>
    </cfRule>
  </conditionalFormatting>
  <conditionalFormatting sqref="E568:E569">
    <cfRule type="cellIs" dxfId="4771" priority="1310" operator="between">
      <formula>-0.1</formula>
      <formula>0.1</formula>
    </cfRule>
    <cfRule type="cellIs" dxfId="4770" priority="1311" operator="equal">
      <formula>""</formula>
    </cfRule>
  </conditionalFormatting>
  <conditionalFormatting sqref="E380">
    <cfRule type="cellIs" dxfId="4769" priority="1307" operator="between">
      <formula>-0.1</formula>
      <formula>0.1</formula>
    </cfRule>
    <cfRule type="cellIs" dxfId="4768" priority="1308" operator="equal">
      <formula>""</formula>
    </cfRule>
  </conditionalFormatting>
  <conditionalFormatting sqref="E380">
    <cfRule type="cellIs" dxfId="4767" priority="1305" operator="between">
      <formula>-0.1</formula>
      <formula>0.1</formula>
    </cfRule>
    <cfRule type="cellIs" dxfId="4766" priority="1306" operator="equal">
      <formula>""</formula>
    </cfRule>
  </conditionalFormatting>
  <conditionalFormatting sqref="E381">
    <cfRule type="cellIs" dxfId="4765" priority="1303" operator="between">
      <formula>-0.1</formula>
      <formula>0.1</formula>
    </cfRule>
    <cfRule type="cellIs" dxfId="4764" priority="1304" operator="equal">
      <formula>""</formula>
    </cfRule>
  </conditionalFormatting>
  <conditionalFormatting sqref="E381">
    <cfRule type="cellIs" dxfId="4763" priority="1301" operator="between">
      <formula>-0.1</formula>
      <formula>0.1</formula>
    </cfRule>
    <cfRule type="cellIs" dxfId="4762" priority="1302" operator="equal">
      <formula>""</formula>
    </cfRule>
  </conditionalFormatting>
  <conditionalFormatting sqref="E344">
    <cfRule type="cellIs" dxfId="4761" priority="1041" operator="equal">
      <formula>""</formula>
    </cfRule>
    <cfRule type="cellIs" dxfId="4760" priority="1042" operator="notBetween">
      <formula>-0.5</formula>
      <formula>0.5</formula>
    </cfRule>
    <cfRule type="cellIs" dxfId="4759" priority="1043" operator="notBetween">
      <formula>-0.3333</formula>
      <formula>0.3333</formula>
    </cfRule>
    <cfRule type="cellIs" dxfId="4758" priority="1044" operator="notBetween">
      <formula>-0.1</formula>
      <formula>0.1</formula>
    </cfRule>
    <cfRule type="cellIs" dxfId="4757" priority="1045" operator="between">
      <formula>-0.1</formula>
      <formula>0.1</formula>
    </cfRule>
  </conditionalFormatting>
  <conditionalFormatting sqref="E401">
    <cfRule type="cellIs" dxfId="4756" priority="991" operator="equal">
      <formula>""</formula>
    </cfRule>
    <cfRule type="cellIs" dxfId="4755" priority="992" operator="notBetween">
      <formula>-0.5</formula>
      <formula>0.5</formula>
    </cfRule>
    <cfRule type="cellIs" dxfId="4754" priority="993" operator="notBetween">
      <formula>-0.3333</formula>
      <formula>0.3333</formula>
    </cfRule>
    <cfRule type="cellIs" dxfId="4753" priority="994" operator="notBetween">
      <formula>-0.1</formula>
      <formula>0.1</formula>
    </cfRule>
    <cfRule type="cellIs" dxfId="4752" priority="995" operator="between">
      <formula>-0.1</formula>
      <formula>0.1</formula>
    </cfRule>
  </conditionalFormatting>
  <conditionalFormatting sqref="E440">
    <cfRule type="cellIs" dxfId="4751" priority="1300" operator="greaterThan">
      <formula>""""""</formula>
    </cfRule>
  </conditionalFormatting>
  <conditionalFormatting sqref="E441">
    <cfRule type="cellIs" dxfId="4750" priority="1295" operator="equal">
      <formula>""</formula>
    </cfRule>
    <cfRule type="cellIs" dxfId="4749" priority="1296" operator="notBetween">
      <formula>-0.5</formula>
      <formula>0.5</formula>
    </cfRule>
    <cfRule type="cellIs" dxfId="4748" priority="1297" operator="notBetween">
      <formula>-0.3333</formula>
      <formula>0.3333</formula>
    </cfRule>
    <cfRule type="cellIs" dxfId="4747" priority="1298" operator="notBetween">
      <formula>-0.1</formula>
      <formula>0.1</formula>
    </cfRule>
    <cfRule type="cellIs" dxfId="4746" priority="1299" operator="between">
      <formula>-0.1</formula>
      <formula>0.1</formula>
    </cfRule>
  </conditionalFormatting>
  <conditionalFormatting sqref="E441">
    <cfRule type="cellIs" dxfId="4745" priority="1293" operator="between">
      <formula>-0.1</formula>
      <formula>0.1</formula>
    </cfRule>
    <cfRule type="cellIs" dxfId="4744" priority="1294" operator="equal">
      <formula>""</formula>
    </cfRule>
  </conditionalFormatting>
  <conditionalFormatting sqref="E441">
    <cfRule type="cellIs" dxfId="4743" priority="1291" operator="between">
      <formula>-0.1</formula>
      <formula>0.1</formula>
    </cfRule>
    <cfRule type="cellIs" dxfId="4742" priority="1292" operator="equal">
      <formula>""</formula>
    </cfRule>
  </conditionalFormatting>
  <conditionalFormatting sqref="E441">
    <cfRule type="cellIs" dxfId="4741" priority="1289" operator="between">
      <formula>-0.1</formula>
      <formula>0.1</formula>
    </cfRule>
    <cfRule type="cellIs" dxfId="4740" priority="1290" operator="equal">
      <formula>""</formula>
    </cfRule>
  </conditionalFormatting>
  <conditionalFormatting sqref="E441">
    <cfRule type="cellIs" dxfId="4739" priority="1287" operator="between">
      <formula>-0.1</formula>
      <formula>0.1</formula>
    </cfRule>
    <cfRule type="cellIs" dxfId="4738" priority="1288" operator="equal">
      <formula>""</formula>
    </cfRule>
  </conditionalFormatting>
  <conditionalFormatting sqref="E446:E448">
    <cfRule type="cellIs" dxfId="4737" priority="1282" operator="equal">
      <formula>""</formula>
    </cfRule>
    <cfRule type="cellIs" dxfId="4736" priority="1283" operator="notBetween">
      <formula>-0.5</formula>
      <formula>0.5</formula>
    </cfRule>
    <cfRule type="cellIs" dxfId="4735" priority="1284" operator="notBetween">
      <formula>-0.3333</formula>
      <formula>0.3333</formula>
    </cfRule>
    <cfRule type="cellIs" dxfId="4734" priority="1285" operator="notBetween">
      <formula>-0.1</formula>
      <formula>0.1</formula>
    </cfRule>
    <cfRule type="cellIs" dxfId="4733" priority="1286" operator="between">
      <formula>-0.1</formula>
      <formula>0.1</formula>
    </cfRule>
  </conditionalFormatting>
  <conditionalFormatting sqref="E446:E448">
    <cfRule type="cellIs" dxfId="4732" priority="1280" operator="between">
      <formula>-0.1</formula>
      <formula>0.1</formula>
    </cfRule>
    <cfRule type="cellIs" dxfId="4731" priority="1281" operator="equal">
      <formula>""</formula>
    </cfRule>
  </conditionalFormatting>
  <conditionalFormatting sqref="E446:E448">
    <cfRule type="cellIs" dxfId="4730" priority="1278" operator="between">
      <formula>-0.1</formula>
      <formula>0.1</formula>
    </cfRule>
    <cfRule type="cellIs" dxfId="4729" priority="1279" operator="equal">
      <formula>""</formula>
    </cfRule>
  </conditionalFormatting>
  <conditionalFormatting sqref="E446:E448">
    <cfRule type="cellIs" dxfId="4728" priority="1276" operator="between">
      <formula>-0.1</formula>
      <formula>0.1</formula>
    </cfRule>
    <cfRule type="cellIs" dxfId="4727" priority="1277" operator="equal">
      <formula>""</formula>
    </cfRule>
  </conditionalFormatting>
  <conditionalFormatting sqref="E446:E448">
    <cfRule type="cellIs" dxfId="4726" priority="1274" operator="between">
      <formula>-0.1</formula>
      <formula>0.1</formula>
    </cfRule>
    <cfRule type="cellIs" dxfId="4725" priority="1275" operator="equal">
      <formula>""</formula>
    </cfRule>
  </conditionalFormatting>
  <conditionalFormatting sqref="E470:E473">
    <cfRule type="cellIs" dxfId="4724" priority="1269" operator="equal">
      <formula>""</formula>
    </cfRule>
    <cfRule type="cellIs" dxfId="4723" priority="1270" operator="notBetween">
      <formula>-0.5</formula>
      <formula>0.5</formula>
    </cfRule>
    <cfRule type="cellIs" dxfId="4722" priority="1271" operator="notBetween">
      <formula>-0.3333</formula>
      <formula>0.3333</formula>
    </cfRule>
    <cfRule type="cellIs" dxfId="4721" priority="1272" operator="notBetween">
      <formula>-0.1</formula>
      <formula>0.1</formula>
    </cfRule>
    <cfRule type="cellIs" dxfId="4720" priority="1273" operator="between">
      <formula>-0.1</formula>
      <formula>0.1</formula>
    </cfRule>
  </conditionalFormatting>
  <conditionalFormatting sqref="E470:E473">
    <cfRule type="cellIs" dxfId="4719" priority="1267" operator="between">
      <formula>-0.1</formula>
      <formula>0.1</formula>
    </cfRule>
    <cfRule type="cellIs" dxfId="4718" priority="1268" operator="equal">
      <formula>""</formula>
    </cfRule>
  </conditionalFormatting>
  <conditionalFormatting sqref="E470:E473">
    <cfRule type="cellIs" dxfId="4717" priority="1265" operator="between">
      <formula>-0.1</formula>
      <formula>0.1</formula>
    </cfRule>
    <cfRule type="cellIs" dxfId="4716" priority="1266" operator="equal">
      <formula>""</formula>
    </cfRule>
  </conditionalFormatting>
  <conditionalFormatting sqref="E470:E473">
    <cfRule type="cellIs" dxfId="4715" priority="1263" operator="between">
      <formula>-0.1</formula>
      <formula>0.1</formula>
    </cfRule>
    <cfRule type="cellIs" dxfId="4714" priority="1264" operator="equal">
      <formula>""</formula>
    </cfRule>
  </conditionalFormatting>
  <conditionalFormatting sqref="E470:E473">
    <cfRule type="cellIs" dxfId="4713" priority="1261" operator="between">
      <formula>-0.1</formula>
      <formula>0.1</formula>
    </cfRule>
    <cfRule type="cellIs" dxfId="4712" priority="1262" operator="equal">
      <formula>""</formula>
    </cfRule>
  </conditionalFormatting>
  <conditionalFormatting sqref="E469">
    <cfRule type="cellIs" dxfId="4711" priority="1260" operator="greaterThan">
      <formula>""""""</formula>
    </cfRule>
  </conditionalFormatting>
  <conditionalFormatting sqref="E465">
    <cfRule type="cellIs" dxfId="4710" priority="1259" operator="greaterThan">
      <formula>""""""</formula>
    </cfRule>
  </conditionalFormatting>
  <conditionalFormatting sqref="E461">
    <cfRule type="cellIs" dxfId="4709" priority="1258" operator="greaterThan">
      <formula>""""""</formula>
    </cfRule>
  </conditionalFormatting>
  <conditionalFormatting sqref="E442">
    <cfRule type="cellIs" dxfId="4708" priority="1257" operator="greaterThan">
      <formula>""""""</formula>
    </cfRule>
  </conditionalFormatting>
  <conditionalFormatting sqref="E481">
    <cfRule type="cellIs" dxfId="4707" priority="1250" operator="between">
      <formula>-0.1</formula>
      <formula>0.1</formula>
    </cfRule>
    <cfRule type="cellIs" dxfId="4706" priority="1251" operator="equal">
      <formula>""</formula>
    </cfRule>
  </conditionalFormatting>
  <conditionalFormatting sqref="E481">
    <cfRule type="cellIs" dxfId="4705" priority="1248" operator="between">
      <formula>-0.1</formula>
      <formula>0.1</formula>
    </cfRule>
    <cfRule type="cellIs" dxfId="4704" priority="1249" operator="equal">
      <formula>""</formula>
    </cfRule>
  </conditionalFormatting>
  <conditionalFormatting sqref="E481">
    <cfRule type="cellIs" dxfId="4703" priority="1246" operator="between">
      <formula>-0.1</formula>
      <formula>0.1</formula>
    </cfRule>
    <cfRule type="cellIs" dxfId="4702" priority="1247" operator="equal">
      <formula>""</formula>
    </cfRule>
  </conditionalFormatting>
  <conditionalFormatting sqref="E481">
    <cfRule type="cellIs" dxfId="4701" priority="1244" operator="between">
      <formula>-0.1</formula>
      <formula>0.1</formula>
    </cfRule>
    <cfRule type="cellIs" dxfId="4700" priority="1245" operator="equal">
      <formula>""</formula>
    </cfRule>
  </conditionalFormatting>
  <conditionalFormatting sqref="E389">
    <cfRule type="cellIs" dxfId="4699" priority="1243" operator="greaterThan">
      <formula>""""""</formula>
    </cfRule>
  </conditionalFormatting>
  <conditionalFormatting sqref="E379">
    <cfRule type="cellIs" dxfId="4698" priority="1242" operator="greaterThan">
      <formula>""""""</formula>
    </cfRule>
  </conditionalFormatting>
  <conditionalFormatting sqref="E82">
    <cfRule type="cellIs" dxfId="4697" priority="1237" operator="equal">
      <formula>""</formula>
    </cfRule>
    <cfRule type="cellIs" dxfId="4696" priority="1238" operator="notBetween">
      <formula>-0.5</formula>
      <formula>0.5</formula>
    </cfRule>
    <cfRule type="cellIs" dxfId="4695" priority="1239" operator="notBetween">
      <formula>-0.3333</formula>
      <formula>0.3333</formula>
    </cfRule>
    <cfRule type="cellIs" dxfId="4694" priority="1240" operator="notBetween">
      <formula>-0.1</formula>
      <formula>0.1</formula>
    </cfRule>
    <cfRule type="cellIs" dxfId="4693" priority="1241" operator="between">
      <formula>-0.1</formula>
      <formula>0.1</formula>
    </cfRule>
  </conditionalFormatting>
  <conditionalFormatting sqref="E97">
    <cfRule type="cellIs" dxfId="4692" priority="1232" operator="equal">
      <formula>""</formula>
    </cfRule>
    <cfRule type="cellIs" dxfId="4691" priority="1233" operator="notBetween">
      <formula>-0.5</formula>
      <formula>0.5</formula>
    </cfRule>
    <cfRule type="cellIs" dxfId="4690" priority="1234" operator="notBetween">
      <formula>-0.3333</formula>
      <formula>0.3333</formula>
    </cfRule>
    <cfRule type="cellIs" dxfId="4689" priority="1235" operator="notBetween">
      <formula>-0.1</formula>
      <formula>0.1</formula>
    </cfRule>
    <cfRule type="cellIs" dxfId="4688" priority="1236" operator="between">
      <formula>-0.1</formula>
      <formula>0.1</formula>
    </cfRule>
  </conditionalFormatting>
  <conditionalFormatting sqref="E134:E135">
    <cfRule type="cellIs" dxfId="4687" priority="1225" operator="between">
      <formula>-0.1</formula>
      <formula>0.1</formula>
    </cfRule>
    <cfRule type="cellIs" dxfId="4686" priority="1226" operator="equal">
      <formula>""</formula>
    </cfRule>
    <cfRule type="cellIs" dxfId="4685" priority="1227" operator="equal">
      <formula>""</formula>
    </cfRule>
    <cfRule type="cellIs" dxfId="4684" priority="1228" operator="notBetween">
      <formula>-0.5</formula>
      <formula>0.5</formula>
    </cfRule>
    <cfRule type="cellIs" dxfId="4683" priority="1229" operator="notBetween">
      <formula>-0.3333</formula>
      <formula>0.3333</formula>
    </cfRule>
    <cfRule type="cellIs" dxfId="4682" priority="1230" operator="notBetween">
      <formula>-0.1</formula>
      <formula>0.1</formula>
    </cfRule>
    <cfRule type="cellIs" dxfId="4681" priority="1231" operator="between">
      <formula>-0.1</formula>
      <formula>0.1</formula>
    </cfRule>
  </conditionalFormatting>
  <conditionalFormatting sqref="E35">
    <cfRule type="cellIs" dxfId="4680" priority="1220" operator="equal">
      <formula>""</formula>
    </cfRule>
    <cfRule type="cellIs" dxfId="4679" priority="1221" operator="notBetween">
      <formula>-0.5</formula>
      <formula>0.5</formula>
    </cfRule>
    <cfRule type="cellIs" dxfId="4678" priority="1222" operator="notBetween">
      <formula>-0.3333</formula>
      <formula>0.3333</formula>
    </cfRule>
    <cfRule type="cellIs" dxfId="4677" priority="1223" operator="notBetween">
      <formula>-0.1</formula>
      <formula>0.1</formula>
    </cfRule>
    <cfRule type="cellIs" dxfId="4676" priority="1224" operator="between">
      <formula>-0.1</formula>
      <formula>0.1</formula>
    </cfRule>
  </conditionalFormatting>
  <conditionalFormatting sqref="E41:E42">
    <cfRule type="cellIs" dxfId="4675" priority="1213" operator="between">
      <formula>-0.1</formula>
      <formula>0.1</formula>
    </cfRule>
    <cfRule type="cellIs" dxfId="4674" priority="1214" operator="equal">
      <formula>""</formula>
    </cfRule>
    <cfRule type="cellIs" dxfId="4673" priority="1215" operator="equal">
      <formula>""</formula>
    </cfRule>
    <cfRule type="cellIs" dxfId="4672" priority="1216" operator="notBetween">
      <formula>-0.5</formula>
      <formula>0.5</formula>
    </cfRule>
    <cfRule type="cellIs" dxfId="4671" priority="1217" operator="notBetween">
      <formula>-0.3333</formula>
      <formula>0.3333</formula>
    </cfRule>
    <cfRule type="cellIs" dxfId="4670" priority="1218" operator="notBetween">
      <formula>-0.1</formula>
      <formula>0.1</formula>
    </cfRule>
    <cfRule type="cellIs" dxfId="4669" priority="1219" operator="between">
      <formula>-0.1</formula>
      <formula>0.1</formula>
    </cfRule>
  </conditionalFormatting>
  <conditionalFormatting sqref="E5:E6">
    <cfRule type="cellIs" dxfId="4668" priority="1208" operator="equal">
      <formula>""</formula>
    </cfRule>
    <cfRule type="cellIs" dxfId="4667" priority="1209" operator="notBetween">
      <formula>-0.5</formula>
      <formula>0.5</formula>
    </cfRule>
    <cfRule type="cellIs" dxfId="4666" priority="1210" operator="notBetween">
      <formula>-0.3333</formula>
      <formula>0.3333</formula>
    </cfRule>
    <cfRule type="cellIs" dxfId="4665" priority="1211" operator="notBetween">
      <formula>-0.1</formula>
      <formula>0.1</formula>
    </cfRule>
    <cfRule type="cellIs" dxfId="4664" priority="1212" operator="between">
      <formula>-0.1</formula>
      <formula>0.1</formula>
    </cfRule>
  </conditionalFormatting>
  <conditionalFormatting sqref="E5:E6">
    <cfRule type="cellIs" dxfId="4663" priority="1207" operator="equal">
      <formula>""</formula>
    </cfRule>
  </conditionalFormatting>
  <conditionalFormatting sqref="E5:E6">
    <cfRule type="cellIs" dxfId="4662" priority="1206" operator="between">
      <formula>-0.1</formula>
      <formula>0.1</formula>
    </cfRule>
  </conditionalFormatting>
  <conditionalFormatting sqref="E7:E8">
    <cfRule type="cellIs" dxfId="4661" priority="1199" operator="between">
      <formula>-0.1</formula>
      <formula>0.1</formula>
    </cfRule>
    <cfRule type="cellIs" dxfId="4660" priority="1200" operator="equal">
      <formula>""</formula>
    </cfRule>
    <cfRule type="cellIs" dxfId="4659" priority="1201" operator="equal">
      <formula>""</formula>
    </cfRule>
    <cfRule type="cellIs" dxfId="4658" priority="1202" operator="notBetween">
      <formula>-0.5</formula>
      <formula>0.5</formula>
    </cfRule>
    <cfRule type="cellIs" dxfId="4657" priority="1203" operator="notBetween">
      <formula>-0.3333</formula>
      <formula>0.3333</formula>
    </cfRule>
    <cfRule type="cellIs" dxfId="4656" priority="1204" operator="notBetween">
      <formula>-0.1</formula>
      <formula>0.1</formula>
    </cfRule>
    <cfRule type="cellIs" dxfId="4655" priority="1205" operator="between">
      <formula>-0.1</formula>
      <formula>0.1</formula>
    </cfRule>
  </conditionalFormatting>
  <conditionalFormatting sqref="E31:E32">
    <cfRule type="cellIs" dxfId="4654" priority="1192" operator="between">
      <formula>-0.1</formula>
      <formula>0.1</formula>
    </cfRule>
    <cfRule type="cellIs" dxfId="4653" priority="1193" operator="equal">
      <formula>""</formula>
    </cfRule>
    <cfRule type="cellIs" dxfId="4652" priority="1194" operator="equal">
      <formula>""</formula>
    </cfRule>
    <cfRule type="cellIs" dxfId="4651" priority="1195" operator="notBetween">
      <formula>-0.5</formula>
      <formula>0.5</formula>
    </cfRule>
    <cfRule type="cellIs" dxfId="4650" priority="1196" operator="notBetween">
      <formula>-0.3333</formula>
      <formula>0.3333</formula>
    </cfRule>
    <cfRule type="cellIs" dxfId="4649" priority="1197" operator="notBetween">
      <formula>-0.1</formula>
      <formula>0.1</formula>
    </cfRule>
    <cfRule type="cellIs" dxfId="4648" priority="1198" operator="between">
      <formula>-0.1</formula>
      <formula>0.1</formula>
    </cfRule>
  </conditionalFormatting>
  <conditionalFormatting sqref="E26">
    <cfRule type="cellIs" dxfId="4647" priority="1185" operator="between">
      <formula>-0.1</formula>
      <formula>0.1</formula>
    </cfRule>
    <cfRule type="cellIs" dxfId="4646" priority="1186" operator="equal">
      <formula>""</formula>
    </cfRule>
    <cfRule type="cellIs" dxfId="4645" priority="1187" operator="equal">
      <formula>""</formula>
    </cfRule>
    <cfRule type="cellIs" dxfId="4644" priority="1188" operator="notBetween">
      <formula>-0.5</formula>
      <formula>0.5</formula>
    </cfRule>
    <cfRule type="cellIs" dxfId="4643" priority="1189" operator="notBetween">
      <formula>-0.3333</formula>
      <formula>0.3333</formula>
    </cfRule>
    <cfRule type="cellIs" dxfId="4642" priority="1190" operator="notBetween">
      <formula>-0.1</formula>
      <formula>0.1</formula>
    </cfRule>
    <cfRule type="cellIs" dxfId="4641" priority="1191" operator="between">
      <formula>-0.1</formula>
      <formula>0.1</formula>
    </cfRule>
  </conditionalFormatting>
  <conditionalFormatting sqref="E28">
    <cfRule type="cellIs" dxfId="4640" priority="1178" operator="between">
      <formula>-0.1</formula>
      <formula>0.1</formula>
    </cfRule>
    <cfRule type="cellIs" dxfId="4639" priority="1179" operator="equal">
      <formula>""</formula>
    </cfRule>
    <cfRule type="cellIs" dxfId="4638" priority="1180" operator="equal">
      <formula>""</formula>
    </cfRule>
    <cfRule type="cellIs" dxfId="4637" priority="1181" operator="notBetween">
      <formula>-0.5</formula>
      <formula>0.5</formula>
    </cfRule>
    <cfRule type="cellIs" dxfId="4636" priority="1182" operator="notBetween">
      <formula>-0.3333</formula>
      <formula>0.3333</formula>
    </cfRule>
    <cfRule type="cellIs" dxfId="4635" priority="1183" operator="notBetween">
      <formula>-0.1</formula>
      <formula>0.1</formula>
    </cfRule>
    <cfRule type="cellIs" dxfId="4634" priority="1184" operator="between">
      <formula>-0.1</formula>
      <formula>0.1</formula>
    </cfRule>
  </conditionalFormatting>
  <conditionalFormatting sqref="E56:E57">
    <cfRule type="cellIs" dxfId="4633" priority="1173" operator="equal">
      <formula>""</formula>
    </cfRule>
    <cfRule type="cellIs" dxfId="4632" priority="1174" operator="notBetween">
      <formula>-0.5</formula>
      <formula>0.5</formula>
    </cfRule>
    <cfRule type="cellIs" dxfId="4631" priority="1175" operator="notBetween">
      <formula>-0.3333</formula>
      <formula>0.3333</formula>
    </cfRule>
    <cfRule type="cellIs" dxfId="4630" priority="1176" operator="notBetween">
      <formula>-0.1</formula>
      <formula>0.1</formula>
    </cfRule>
    <cfRule type="cellIs" dxfId="4629" priority="1177" operator="between">
      <formula>-0.1</formula>
      <formula>0.1</formula>
    </cfRule>
  </conditionalFormatting>
  <conditionalFormatting sqref="E56:E57">
    <cfRule type="cellIs" dxfId="4628" priority="1172" operator="equal">
      <formula>""</formula>
    </cfRule>
  </conditionalFormatting>
  <conditionalFormatting sqref="E56:E57">
    <cfRule type="cellIs" dxfId="4627" priority="1171" operator="equal">
      <formula>""</formula>
    </cfRule>
  </conditionalFormatting>
  <conditionalFormatting sqref="E56:E57">
    <cfRule type="cellIs" dxfId="4626" priority="1170" operator="equal">
      <formula>""</formula>
    </cfRule>
  </conditionalFormatting>
  <conditionalFormatting sqref="E56:E57">
    <cfRule type="cellIs" dxfId="4625" priority="1169" operator="equal">
      <formula>""</formula>
    </cfRule>
  </conditionalFormatting>
  <conditionalFormatting sqref="E56:E57">
    <cfRule type="cellIs" dxfId="4624" priority="1168" operator="between">
      <formula>-0.1</formula>
      <formula>0.1</formula>
    </cfRule>
  </conditionalFormatting>
  <conditionalFormatting sqref="E50">
    <cfRule type="cellIs" dxfId="4623" priority="1161" operator="between">
      <formula>-0.1</formula>
      <formula>0.1</formula>
    </cfRule>
    <cfRule type="cellIs" dxfId="4622" priority="1162" operator="equal">
      <formula>""</formula>
    </cfRule>
    <cfRule type="cellIs" dxfId="4621" priority="1163" operator="equal">
      <formula>""</formula>
    </cfRule>
    <cfRule type="cellIs" dxfId="4620" priority="1164" operator="notBetween">
      <formula>-0.5</formula>
      <formula>0.5</formula>
    </cfRule>
    <cfRule type="cellIs" dxfId="4619" priority="1165" operator="notBetween">
      <formula>-0.3333</formula>
      <formula>0.3333</formula>
    </cfRule>
    <cfRule type="cellIs" dxfId="4618" priority="1166" operator="notBetween">
      <formula>-0.1</formula>
      <formula>0.1</formula>
    </cfRule>
    <cfRule type="cellIs" dxfId="4617" priority="1167" operator="between">
      <formula>-0.1</formula>
      <formula>0.1</formula>
    </cfRule>
  </conditionalFormatting>
  <conditionalFormatting sqref="E58">
    <cfRule type="cellIs" dxfId="4616" priority="1154" operator="between">
      <formula>-0.1</formula>
      <formula>0.1</formula>
    </cfRule>
    <cfRule type="cellIs" dxfId="4615" priority="1155" operator="equal">
      <formula>""</formula>
    </cfRule>
    <cfRule type="cellIs" dxfId="4614" priority="1156" operator="equal">
      <formula>""</formula>
    </cfRule>
    <cfRule type="cellIs" dxfId="4613" priority="1157" operator="notBetween">
      <formula>-0.5</formula>
      <formula>0.5</formula>
    </cfRule>
    <cfRule type="cellIs" dxfId="4612" priority="1158" operator="notBetween">
      <formula>-0.3333</formula>
      <formula>0.3333</formula>
    </cfRule>
    <cfRule type="cellIs" dxfId="4611" priority="1159" operator="notBetween">
      <formula>-0.1</formula>
      <formula>0.1</formula>
    </cfRule>
    <cfRule type="cellIs" dxfId="4610" priority="1160" operator="between">
      <formula>-0.1</formula>
      <formula>0.1</formula>
    </cfRule>
  </conditionalFormatting>
  <conditionalFormatting sqref="E84:E85">
    <cfRule type="cellIs" dxfId="4609" priority="1147" operator="between">
      <formula>-0.1</formula>
      <formula>0.1</formula>
    </cfRule>
    <cfRule type="cellIs" dxfId="4608" priority="1148" operator="equal">
      <formula>""</formula>
    </cfRule>
    <cfRule type="cellIs" dxfId="4607" priority="1149" operator="equal">
      <formula>""</formula>
    </cfRule>
    <cfRule type="cellIs" dxfId="4606" priority="1150" operator="notBetween">
      <formula>-0.5</formula>
      <formula>0.5</formula>
    </cfRule>
    <cfRule type="cellIs" dxfId="4605" priority="1151" operator="notBetween">
      <formula>-0.3333</formula>
      <formula>0.3333</formula>
    </cfRule>
    <cfRule type="cellIs" dxfId="4604" priority="1152" operator="notBetween">
      <formula>-0.1</formula>
      <formula>0.1</formula>
    </cfRule>
    <cfRule type="cellIs" dxfId="4603" priority="1153" operator="between">
      <formula>-0.1</formula>
      <formula>0.1</formula>
    </cfRule>
  </conditionalFormatting>
  <conditionalFormatting sqref="E92">
    <cfRule type="cellIs" dxfId="4602" priority="1140" operator="between">
      <formula>-0.1</formula>
      <formula>0.1</formula>
    </cfRule>
    <cfRule type="cellIs" dxfId="4601" priority="1141" operator="equal">
      <formula>""</formula>
    </cfRule>
    <cfRule type="cellIs" dxfId="4600" priority="1142" operator="equal">
      <formula>""</formula>
    </cfRule>
    <cfRule type="cellIs" dxfId="4599" priority="1143" operator="notBetween">
      <formula>-0.5</formula>
      <formula>0.5</formula>
    </cfRule>
    <cfRule type="cellIs" dxfId="4598" priority="1144" operator="notBetween">
      <formula>-0.3333</formula>
      <formula>0.3333</formula>
    </cfRule>
    <cfRule type="cellIs" dxfId="4597" priority="1145" operator="notBetween">
      <formula>-0.1</formula>
      <formula>0.1</formula>
    </cfRule>
    <cfRule type="cellIs" dxfId="4596" priority="1146" operator="between">
      <formula>-0.1</formula>
      <formula>0.1</formula>
    </cfRule>
  </conditionalFormatting>
  <conditionalFormatting sqref="E108:E111">
    <cfRule type="cellIs" dxfId="4595" priority="1133" operator="between">
      <formula>-0.1</formula>
      <formula>0.1</formula>
    </cfRule>
    <cfRule type="cellIs" dxfId="4594" priority="1134" operator="equal">
      <formula>""</formula>
    </cfRule>
    <cfRule type="cellIs" dxfId="4593" priority="1135" operator="equal">
      <formula>""</formula>
    </cfRule>
    <cfRule type="cellIs" dxfId="4592" priority="1136" operator="notBetween">
      <formula>-0.5</formula>
      <formula>0.5</formula>
    </cfRule>
    <cfRule type="cellIs" dxfId="4591" priority="1137" operator="notBetween">
      <formula>-0.3333</formula>
      <formula>0.3333</formula>
    </cfRule>
    <cfRule type="cellIs" dxfId="4590" priority="1138" operator="notBetween">
      <formula>-0.1</formula>
      <formula>0.1</formula>
    </cfRule>
    <cfRule type="cellIs" dxfId="4589" priority="1139" operator="between">
      <formula>-0.1</formula>
      <formula>0.1</formula>
    </cfRule>
  </conditionalFormatting>
  <conditionalFormatting sqref="E121:E122">
    <cfRule type="cellIs" dxfId="4588" priority="1126" operator="between">
      <formula>-0.1</formula>
      <formula>0.1</formula>
    </cfRule>
    <cfRule type="cellIs" dxfId="4587" priority="1127" operator="equal">
      <formula>""</formula>
    </cfRule>
    <cfRule type="cellIs" dxfId="4586" priority="1128" operator="equal">
      <formula>""</formula>
    </cfRule>
    <cfRule type="cellIs" dxfId="4585" priority="1129" operator="notBetween">
      <formula>-0.5</formula>
      <formula>0.5</formula>
    </cfRule>
    <cfRule type="cellIs" dxfId="4584" priority="1130" operator="notBetween">
      <formula>-0.3333</formula>
      <formula>0.3333</formula>
    </cfRule>
    <cfRule type="cellIs" dxfId="4583" priority="1131" operator="notBetween">
      <formula>-0.1</formula>
      <formula>0.1</formula>
    </cfRule>
    <cfRule type="cellIs" dxfId="4582" priority="1132" operator="between">
      <formula>-0.1</formula>
      <formula>0.1</formula>
    </cfRule>
  </conditionalFormatting>
  <conditionalFormatting sqref="E87">
    <cfRule type="cellIs" dxfId="4581" priority="1121" operator="equal">
      <formula>""</formula>
    </cfRule>
    <cfRule type="cellIs" dxfId="4580" priority="1122" operator="notBetween">
      <formula>-0.5</formula>
      <formula>0.5</formula>
    </cfRule>
    <cfRule type="cellIs" dxfId="4579" priority="1123" operator="notBetween">
      <formula>-0.3333</formula>
      <formula>0.3333</formula>
    </cfRule>
    <cfRule type="cellIs" dxfId="4578" priority="1124" operator="notBetween">
      <formula>-0.1</formula>
      <formula>0.1</formula>
    </cfRule>
    <cfRule type="cellIs" dxfId="4577" priority="1125" operator="between">
      <formula>-0.1</formula>
      <formula>0.1</formula>
    </cfRule>
  </conditionalFormatting>
  <conditionalFormatting sqref="E87">
    <cfRule type="cellIs" dxfId="4576" priority="1120" operator="equal">
      <formula>""</formula>
    </cfRule>
  </conditionalFormatting>
  <conditionalFormatting sqref="E87">
    <cfRule type="cellIs" dxfId="4575" priority="1119" operator="equal">
      <formula>""</formula>
    </cfRule>
  </conditionalFormatting>
  <conditionalFormatting sqref="E87">
    <cfRule type="cellIs" dxfId="4574" priority="1118" operator="equal">
      <formula>""</formula>
    </cfRule>
  </conditionalFormatting>
  <conditionalFormatting sqref="E87">
    <cfRule type="cellIs" dxfId="4573" priority="1117" operator="equal">
      <formula>""</formula>
    </cfRule>
  </conditionalFormatting>
  <conditionalFormatting sqref="E87">
    <cfRule type="cellIs" dxfId="4572" priority="1116" operator="between">
      <formula>-0.1</formula>
      <formula>0.1</formula>
    </cfRule>
  </conditionalFormatting>
  <conditionalFormatting sqref="E95">
    <cfRule type="cellIs" dxfId="4571" priority="1111" operator="equal">
      <formula>""</formula>
    </cfRule>
    <cfRule type="cellIs" dxfId="4570" priority="1112" operator="notBetween">
      <formula>-0.5</formula>
      <formula>0.5</formula>
    </cfRule>
    <cfRule type="cellIs" dxfId="4569" priority="1113" operator="notBetween">
      <formula>-0.3333</formula>
      <formula>0.3333</formula>
    </cfRule>
    <cfRule type="cellIs" dxfId="4568" priority="1114" operator="notBetween">
      <formula>-0.1</formula>
      <formula>0.1</formula>
    </cfRule>
    <cfRule type="cellIs" dxfId="4567" priority="1115" operator="between">
      <formula>-0.1</formula>
      <formula>0.1</formula>
    </cfRule>
  </conditionalFormatting>
  <conditionalFormatting sqref="E95">
    <cfRule type="cellIs" dxfId="4566" priority="1110" operator="equal">
      <formula>""</formula>
    </cfRule>
  </conditionalFormatting>
  <conditionalFormatting sqref="E95">
    <cfRule type="cellIs" dxfId="4565" priority="1109" operator="equal">
      <formula>""</formula>
    </cfRule>
  </conditionalFormatting>
  <conditionalFormatting sqref="E95">
    <cfRule type="cellIs" dxfId="4564" priority="1108" operator="equal">
      <formula>""</formula>
    </cfRule>
  </conditionalFormatting>
  <conditionalFormatting sqref="E95">
    <cfRule type="cellIs" dxfId="4563" priority="1107" operator="equal">
      <formula>""</formula>
    </cfRule>
  </conditionalFormatting>
  <conditionalFormatting sqref="E95">
    <cfRule type="cellIs" dxfId="4562" priority="1106" operator="between">
      <formula>-0.1</formula>
      <formula>0.1</formula>
    </cfRule>
  </conditionalFormatting>
  <conditionalFormatting sqref="E119">
    <cfRule type="cellIs" dxfId="4561" priority="1101" operator="equal">
      <formula>""</formula>
    </cfRule>
    <cfRule type="cellIs" dxfId="4560" priority="1102" operator="notBetween">
      <formula>-0.5</formula>
      <formula>0.5</formula>
    </cfRule>
    <cfRule type="cellIs" dxfId="4559" priority="1103" operator="notBetween">
      <formula>-0.3333</formula>
      <formula>0.3333</formula>
    </cfRule>
    <cfRule type="cellIs" dxfId="4558" priority="1104" operator="notBetween">
      <formula>-0.1</formula>
      <formula>0.1</formula>
    </cfRule>
    <cfRule type="cellIs" dxfId="4557" priority="1105" operator="between">
      <formula>-0.1</formula>
      <formula>0.1</formula>
    </cfRule>
  </conditionalFormatting>
  <conditionalFormatting sqref="E119">
    <cfRule type="cellIs" dxfId="4556" priority="1100" operator="equal">
      <formula>""</formula>
    </cfRule>
  </conditionalFormatting>
  <conditionalFormatting sqref="E119">
    <cfRule type="cellIs" dxfId="4555" priority="1099" operator="equal">
      <formula>""</formula>
    </cfRule>
  </conditionalFormatting>
  <conditionalFormatting sqref="E119">
    <cfRule type="cellIs" dxfId="4554" priority="1098" operator="equal">
      <formula>""</formula>
    </cfRule>
  </conditionalFormatting>
  <conditionalFormatting sqref="E119">
    <cfRule type="cellIs" dxfId="4553" priority="1097" operator="equal">
      <formula>""</formula>
    </cfRule>
  </conditionalFormatting>
  <conditionalFormatting sqref="E119">
    <cfRule type="cellIs" dxfId="4552" priority="1096" operator="between">
      <formula>-0.1</formula>
      <formula>0.1</formula>
    </cfRule>
  </conditionalFormatting>
  <conditionalFormatting sqref="E132">
    <cfRule type="cellIs" dxfId="4551" priority="1091" operator="equal">
      <formula>""</formula>
    </cfRule>
    <cfRule type="cellIs" dxfId="4550" priority="1092" operator="notBetween">
      <formula>-0.5</formula>
      <formula>0.5</formula>
    </cfRule>
    <cfRule type="cellIs" dxfId="4549" priority="1093" operator="notBetween">
      <formula>-0.3333</formula>
      <formula>0.3333</formula>
    </cfRule>
    <cfRule type="cellIs" dxfId="4548" priority="1094" operator="notBetween">
      <formula>-0.1</formula>
      <formula>0.1</formula>
    </cfRule>
    <cfRule type="cellIs" dxfId="4547" priority="1095" operator="between">
      <formula>-0.1</formula>
      <formula>0.1</formula>
    </cfRule>
  </conditionalFormatting>
  <conditionalFormatting sqref="E132">
    <cfRule type="cellIs" dxfId="4546" priority="1090" operator="equal">
      <formula>""</formula>
    </cfRule>
  </conditionalFormatting>
  <conditionalFormatting sqref="E132">
    <cfRule type="cellIs" dxfId="4545" priority="1089" operator="equal">
      <formula>""</formula>
    </cfRule>
  </conditionalFormatting>
  <conditionalFormatting sqref="E132">
    <cfRule type="cellIs" dxfId="4544" priority="1088" operator="equal">
      <formula>""</formula>
    </cfRule>
  </conditionalFormatting>
  <conditionalFormatting sqref="E132">
    <cfRule type="cellIs" dxfId="4543" priority="1087" operator="equal">
      <formula>""</formula>
    </cfRule>
  </conditionalFormatting>
  <conditionalFormatting sqref="E132">
    <cfRule type="cellIs" dxfId="4542" priority="1086" operator="between">
      <formula>-0.1</formula>
      <formula>0.1</formula>
    </cfRule>
  </conditionalFormatting>
  <conditionalFormatting sqref="E130">
    <cfRule type="cellIs" dxfId="4541" priority="1081" operator="equal">
      <formula>""</formula>
    </cfRule>
    <cfRule type="cellIs" dxfId="4540" priority="1082" operator="notBetween">
      <formula>-0.5</formula>
      <formula>0.5</formula>
    </cfRule>
    <cfRule type="cellIs" dxfId="4539" priority="1083" operator="notBetween">
      <formula>-0.3333</formula>
      <formula>0.3333</formula>
    </cfRule>
    <cfRule type="cellIs" dxfId="4538" priority="1084" operator="notBetween">
      <formula>-0.1</formula>
      <formula>0.1</formula>
    </cfRule>
    <cfRule type="cellIs" dxfId="4537" priority="1085" operator="between">
      <formula>-0.1</formula>
      <formula>0.1</formula>
    </cfRule>
  </conditionalFormatting>
  <conditionalFormatting sqref="E130">
    <cfRule type="cellIs" dxfId="4536" priority="1080" operator="equal">
      <formula>""</formula>
    </cfRule>
  </conditionalFormatting>
  <conditionalFormatting sqref="E130">
    <cfRule type="cellIs" dxfId="4535" priority="1079" operator="equal">
      <formula>""</formula>
    </cfRule>
  </conditionalFormatting>
  <conditionalFormatting sqref="E130">
    <cfRule type="cellIs" dxfId="4534" priority="1078" operator="equal">
      <formula>""</formula>
    </cfRule>
  </conditionalFormatting>
  <conditionalFormatting sqref="E130">
    <cfRule type="cellIs" dxfId="4533" priority="1077" operator="equal">
      <formula>""</formula>
    </cfRule>
  </conditionalFormatting>
  <conditionalFormatting sqref="E130">
    <cfRule type="cellIs" dxfId="4532" priority="1076" operator="between">
      <formula>-0.1</formula>
      <formula>0.1</formula>
    </cfRule>
  </conditionalFormatting>
  <conditionalFormatting sqref="E176">
    <cfRule type="cellIs" dxfId="4531" priority="1071" operator="equal">
      <formula>""</formula>
    </cfRule>
    <cfRule type="cellIs" dxfId="4530" priority="1072" operator="notBetween">
      <formula>-0.5</formula>
      <formula>0.5</formula>
    </cfRule>
    <cfRule type="cellIs" dxfId="4529" priority="1073" operator="notBetween">
      <formula>-0.3333</formula>
      <formula>0.3333</formula>
    </cfRule>
    <cfRule type="cellIs" dxfId="4528" priority="1074" operator="notBetween">
      <formula>-0.1</formula>
      <formula>0.1</formula>
    </cfRule>
    <cfRule type="cellIs" dxfId="4527" priority="1075" operator="between">
      <formula>-0.1</formula>
      <formula>0.1</formula>
    </cfRule>
  </conditionalFormatting>
  <conditionalFormatting sqref="E176">
    <cfRule type="cellIs" dxfId="4526" priority="1070" operator="equal">
      <formula>""</formula>
    </cfRule>
  </conditionalFormatting>
  <conditionalFormatting sqref="E176">
    <cfRule type="cellIs" dxfId="4525" priority="1069" operator="equal">
      <formula>""</formula>
    </cfRule>
  </conditionalFormatting>
  <conditionalFormatting sqref="E176">
    <cfRule type="cellIs" dxfId="4524" priority="1068" operator="equal">
      <formula>""</formula>
    </cfRule>
  </conditionalFormatting>
  <conditionalFormatting sqref="E176">
    <cfRule type="cellIs" dxfId="4523" priority="1067" operator="equal">
      <formula>""</formula>
    </cfRule>
  </conditionalFormatting>
  <conditionalFormatting sqref="E176">
    <cfRule type="cellIs" dxfId="4522" priority="1066" operator="between">
      <formula>-0.1</formula>
      <formula>0.1</formula>
    </cfRule>
  </conditionalFormatting>
  <conditionalFormatting sqref="E180">
    <cfRule type="cellIs" dxfId="4521" priority="1061" operator="equal">
      <formula>""</formula>
    </cfRule>
    <cfRule type="cellIs" dxfId="4520" priority="1062" operator="notBetween">
      <formula>-0.5</formula>
      <formula>0.5</formula>
    </cfRule>
    <cfRule type="cellIs" dxfId="4519" priority="1063" operator="notBetween">
      <formula>-0.3333</formula>
      <formula>0.3333</formula>
    </cfRule>
    <cfRule type="cellIs" dxfId="4518" priority="1064" operator="notBetween">
      <formula>-0.1</formula>
      <formula>0.1</formula>
    </cfRule>
    <cfRule type="cellIs" dxfId="4517" priority="1065" operator="between">
      <formula>-0.1</formula>
      <formula>0.1</formula>
    </cfRule>
  </conditionalFormatting>
  <conditionalFormatting sqref="E180">
    <cfRule type="cellIs" dxfId="4516" priority="1060" operator="equal">
      <formula>""</formula>
    </cfRule>
  </conditionalFormatting>
  <conditionalFormatting sqref="E180">
    <cfRule type="cellIs" dxfId="4515" priority="1059" operator="equal">
      <formula>""</formula>
    </cfRule>
  </conditionalFormatting>
  <conditionalFormatting sqref="E180">
    <cfRule type="cellIs" dxfId="4514" priority="1058" operator="equal">
      <formula>""</formula>
    </cfRule>
  </conditionalFormatting>
  <conditionalFormatting sqref="E180">
    <cfRule type="cellIs" dxfId="4513" priority="1057" operator="equal">
      <formula>""</formula>
    </cfRule>
  </conditionalFormatting>
  <conditionalFormatting sqref="E180">
    <cfRule type="cellIs" dxfId="4512" priority="1056" operator="between">
      <formula>-0.1</formula>
      <formula>0.1</formula>
    </cfRule>
  </conditionalFormatting>
  <conditionalFormatting sqref="E341">
    <cfRule type="cellIs" dxfId="4511" priority="1051" operator="equal">
      <formula>""</formula>
    </cfRule>
    <cfRule type="cellIs" dxfId="4510" priority="1052" operator="notBetween">
      <formula>-0.5</formula>
      <formula>0.5</formula>
    </cfRule>
    <cfRule type="cellIs" dxfId="4509" priority="1053" operator="notBetween">
      <formula>-0.3333</formula>
      <formula>0.3333</formula>
    </cfRule>
    <cfRule type="cellIs" dxfId="4508" priority="1054" operator="notBetween">
      <formula>-0.1</formula>
      <formula>0.1</formula>
    </cfRule>
    <cfRule type="cellIs" dxfId="4507" priority="1055" operator="between">
      <formula>-0.1</formula>
      <formula>0.1</formula>
    </cfRule>
  </conditionalFormatting>
  <conditionalFormatting sqref="E341">
    <cfRule type="cellIs" dxfId="4506" priority="1050" operator="equal">
      <formula>""</formula>
    </cfRule>
  </conditionalFormatting>
  <conditionalFormatting sqref="E341">
    <cfRule type="cellIs" dxfId="4505" priority="1049" operator="equal">
      <formula>""</formula>
    </cfRule>
  </conditionalFormatting>
  <conditionalFormatting sqref="E341">
    <cfRule type="cellIs" dxfId="4504" priority="1048" operator="equal">
      <formula>""</formula>
    </cfRule>
  </conditionalFormatting>
  <conditionalFormatting sqref="E341">
    <cfRule type="cellIs" dxfId="4503" priority="1047" operator="equal">
      <formula>""</formula>
    </cfRule>
  </conditionalFormatting>
  <conditionalFormatting sqref="E341">
    <cfRule type="cellIs" dxfId="4502" priority="1046" operator="between">
      <formula>-0.1</formula>
      <formula>0.1</formula>
    </cfRule>
  </conditionalFormatting>
  <conditionalFormatting sqref="E344">
    <cfRule type="cellIs" dxfId="4501" priority="1040" operator="equal">
      <formula>""</formula>
    </cfRule>
  </conditionalFormatting>
  <conditionalFormatting sqref="E344">
    <cfRule type="cellIs" dxfId="4500" priority="1039" operator="equal">
      <formula>""</formula>
    </cfRule>
  </conditionalFormatting>
  <conditionalFormatting sqref="E344">
    <cfRule type="cellIs" dxfId="4499" priority="1038" operator="equal">
      <formula>""</formula>
    </cfRule>
  </conditionalFormatting>
  <conditionalFormatting sqref="E344">
    <cfRule type="cellIs" dxfId="4498" priority="1037" operator="equal">
      <formula>""</formula>
    </cfRule>
  </conditionalFormatting>
  <conditionalFormatting sqref="E344">
    <cfRule type="cellIs" dxfId="4497" priority="1036" operator="between">
      <formula>-0.1</formula>
      <formula>0.1</formula>
    </cfRule>
  </conditionalFormatting>
  <conditionalFormatting sqref="E356">
    <cfRule type="cellIs" dxfId="4496" priority="1031" operator="equal">
      <formula>""</formula>
    </cfRule>
    <cfRule type="cellIs" dxfId="4495" priority="1032" operator="notBetween">
      <formula>-0.5</formula>
      <formula>0.5</formula>
    </cfRule>
    <cfRule type="cellIs" dxfId="4494" priority="1033" operator="notBetween">
      <formula>-0.3333</formula>
      <formula>0.3333</formula>
    </cfRule>
    <cfRule type="cellIs" dxfId="4493" priority="1034" operator="notBetween">
      <formula>-0.1</formula>
      <formula>0.1</formula>
    </cfRule>
    <cfRule type="cellIs" dxfId="4492" priority="1035" operator="between">
      <formula>-0.1</formula>
      <formula>0.1</formula>
    </cfRule>
  </conditionalFormatting>
  <conditionalFormatting sqref="E356">
    <cfRule type="cellIs" dxfId="4491" priority="1030" operator="equal">
      <formula>""</formula>
    </cfRule>
  </conditionalFormatting>
  <conditionalFormatting sqref="E356">
    <cfRule type="cellIs" dxfId="4490" priority="1029" operator="equal">
      <formula>""</formula>
    </cfRule>
  </conditionalFormatting>
  <conditionalFormatting sqref="E356">
    <cfRule type="cellIs" dxfId="4489" priority="1028" operator="equal">
      <formula>""</formula>
    </cfRule>
  </conditionalFormatting>
  <conditionalFormatting sqref="E356">
    <cfRule type="cellIs" dxfId="4488" priority="1027" operator="equal">
      <formula>""</formula>
    </cfRule>
  </conditionalFormatting>
  <conditionalFormatting sqref="E356">
    <cfRule type="cellIs" dxfId="4487" priority="1026" operator="between">
      <formula>-0.1</formula>
      <formula>0.1</formula>
    </cfRule>
  </conditionalFormatting>
  <conditionalFormatting sqref="E361">
    <cfRule type="cellIs" dxfId="4486" priority="1021" operator="equal">
      <formula>""</formula>
    </cfRule>
    <cfRule type="cellIs" dxfId="4485" priority="1022" operator="notBetween">
      <formula>-0.5</formula>
      <formula>0.5</formula>
    </cfRule>
    <cfRule type="cellIs" dxfId="4484" priority="1023" operator="notBetween">
      <formula>-0.3333</formula>
      <formula>0.3333</formula>
    </cfRule>
    <cfRule type="cellIs" dxfId="4483" priority="1024" operator="notBetween">
      <formula>-0.1</formula>
      <formula>0.1</formula>
    </cfRule>
    <cfRule type="cellIs" dxfId="4482" priority="1025" operator="between">
      <formula>-0.1</formula>
      <formula>0.1</formula>
    </cfRule>
  </conditionalFormatting>
  <conditionalFormatting sqref="E361">
    <cfRule type="cellIs" dxfId="4481" priority="1020" operator="equal">
      <formula>""</formula>
    </cfRule>
  </conditionalFormatting>
  <conditionalFormatting sqref="E361">
    <cfRule type="cellIs" dxfId="4480" priority="1019" operator="equal">
      <formula>""</formula>
    </cfRule>
  </conditionalFormatting>
  <conditionalFormatting sqref="E361">
    <cfRule type="cellIs" dxfId="4479" priority="1018" operator="equal">
      <formula>""</formula>
    </cfRule>
  </conditionalFormatting>
  <conditionalFormatting sqref="E361">
    <cfRule type="cellIs" dxfId="4478" priority="1017" operator="equal">
      <formula>""</formula>
    </cfRule>
  </conditionalFormatting>
  <conditionalFormatting sqref="E361">
    <cfRule type="cellIs" dxfId="4477" priority="1016" operator="between">
      <formula>-0.1</formula>
      <formula>0.1</formula>
    </cfRule>
  </conditionalFormatting>
  <conditionalFormatting sqref="E367">
    <cfRule type="cellIs" dxfId="4476" priority="1011" operator="equal">
      <formula>""</formula>
    </cfRule>
    <cfRule type="cellIs" dxfId="4475" priority="1012" operator="notBetween">
      <formula>-0.5</formula>
      <formula>0.5</formula>
    </cfRule>
    <cfRule type="cellIs" dxfId="4474" priority="1013" operator="notBetween">
      <formula>-0.3333</formula>
      <formula>0.3333</formula>
    </cfRule>
    <cfRule type="cellIs" dxfId="4473" priority="1014" operator="notBetween">
      <formula>-0.1</formula>
      <formula>0.1</formula>
    </cfRule>
    <cfRule type="cellIs" dxfId="4472" priority="1015" operator="between">
      <formula>-0.1</formula>
      <formula>0.1</formula>
    </cfRule>
  </conditionalFormatting>
  <conditionalFormatting sqref="E367">
    <cfRule type="cellIs" dxfId="4471" priority="1010" operator="equal">
      <formula>""</formula>
    </cfRule>
  </conditionalFormatting>
  <conditionalFormatting sqref="E367">
    <cfRule type="cellIs" dxfId="4470" priority="1009" operator="equal">
      <formula>""</formula>
    </cfRule>
  </conditionalFormatting>
  <conditionalFormatting sqref="E367">
    <cfRule type="cellIs" dxfId="4469" priority="1008" operator="equal">
      <formula>""</formula>
    </cfRule>
  </conditionalFormatting>
  <conditionalFormatting sqref="E367">
    <cfRule type="cellIs" dxfId="4468" priority="1007" operator="equal">
      <formula>""</formula>
    </cfRule>
  </conditionalFormatting>
  <conditionalFormatting sqref="E367">
    <cfRule type="cellIs" dxfId="4467" priority="1006" operator="between">
      <formula>-0.1</formula>
      <formula>0.1</formula>
    </cfRule>
  </conditionalFormatting>
  <conditionalFormatting sqref="E372">
    <cfRule type="cellIs" dxfId="4466" priority="1001" operator="equal">
      <formula>""</formula>
    </cfRule>
    <cfRule type="cellIs" dxfId="4465" priority="1002" operator="notBetween">
      <formula>-0.5</formula>
      <formula>0.5</formula>
    </cfRule>
    <cfRule type="cellIs" dxfId="4464" priority="1003" operator="notBetween">
      <formula>-0.3333</formula>
      <formula>0.3333</formula>
    </cfRule>
    <cfRule type="cellIs" dxfId="4463" priority="1004" operator="notBetween">
      <formula>-0.1</formula>
      <formula>0.1</formula>
    </cfRule>
    <cfRule type="cellIs" dxfId="4462" priority="1005" operator="between">
      <formula>-0.1</formula>
      <formula>0.1</formula>
    </cfRule>
  </conditionalFormatting>
  <conditionalFormatting sqref="E372">
    <cfRule type="cellIs" dxfId="4461" priority="1000" operator="equal">
      <formula>""</formula>
    </cfRule>
  </conditionalFormatting>
  <conditionalFormatting sqref="E372">
    <cfRule type="cellIs" dxfId="4460" priority="999" operator="equal">
      <formula>""</formula>
    </cfRule>
  </conditionalFormatting>
  <conditionalFormatting sqref="E372">
    <cfRule type="cellIs" dxfId="4459" priority="998" operator="equal">
      <formula>""</formula>
    </cfRule>
  </conditionalFormatting>
  <conditionalFormatting sqref="E372">
    <cfRule type="cellIs" dxfId="4458" priority="997" operator="equal">
      <formula>""</formula>
    </cfRule>
  </conditionalFormatting>
  <conditionalFormatting sqref="E372">
    <cfRule type="cellIs" dxfId="4457" priority="996" operator="between">
      <formula>-0.1</formula>
      <formula>0.1</formula>
    </cfRule>
  </conditionalFormatting>
  <conditionalFormatting sqref="E401">
    <cfRule type="cellIs" dxfId="4456" priority="990" operator="equal">
      <formula>""</formula>
    </cfRule>
  </conditionalFormatting>
  <conditionalFormatting sqref="E401">
    <cfRule type="cellIs" dxfId="4455" priority="989" operator="equal">
      <formula>""</formula>
    </cfRule>
  </conditionalFormatting>
  <conditionalFormatting sqref="E401">
    <cfRule type="cellIs" dxfId="4454" priority="988" operator="equal">
      <formula>""</formula>
    </cfRule>
  </conditionalFormatting>
  <conditionalFormatting sqref="E401">
    <cfRule type="cellIs" dxfId="4453" priority="987" operator="equal">
      <formula>""</formula>
    </cfRule>
  </conditionalFormatting>
  <conditionalFormatting sqref="E401">
    <cfRule type="cellIs" dxfId="4452" priority="986" operator="between">
      <formula>-0.1</formula>
      <formula>0.1</formula>
    </cfRule>
  </conditionalFormatting>
  <conditionalFormatting sqref="E404">
    <cfRule type="cellIs" dxfId="4451" priority="981" operator="equal">
      <formula>""</formula>
    </cfRule>
    <cfRule type="cellIs" dxfId="4450" priority="982" operator="notBetween">
      <formula>-0.5</formula>
      <formula>0.5</formula>
    </cfRule>
    <cfRule type="cellIs" dxfId="4449" priority="983" operator="notBetween">
      <formula>-0.3333</formula>
      <formula>0.3333</formula>
    </cfRule>
    <cfRule type="cellIs" dxfId="4448" priority="984" operator="notBetween">
      <formula>-0.1</formula>
      <formula>0.1</formula>
    </cfRule>
    <cfRule type="cellIs" dxfId="4447" priority="985" operator="between">
      <formula>-0.1</formula>
      <formula>0.1</formula>
    </cfRule>
  </conditionalFormatting>
  <conditionalFormatting sqref="E404">
    <cfRule type="cellIs" dxfId="4446" priority="980" operator="equal">
      <formula>""</formula>
    </cfRule>
  </conditionalFormatting>
  <conditionalFormatting sqref="E404">
    <cfRule type="cellIs" dxfId="4445" priority="979" operator="equal">
      <formula>""</formula>
    </cfRule>
  </conditionalFormatting>
  <conditionalFormatting sqref="E404">
    <cfRule type="cellIs" dxfId="4444" priority="978" operator="equal">
      <formula>""</formula>
    </cfRule>
  </conditionalFormatting>
  <conditionalFormatting sqref="E404">
    <cfRule type="cellIs" dxfId="4443" priority="977" operator="equal">
      <formula>""</formula>
    </cfRule>
  </conditionalFormatting>
  <conditionalFormatting sqref="E404">
    <cfRule type="cellIs" dxfId="4442" priority="976" operator="between">
      <formula>-0.1</formula>
      <formula>0.1</formula>
    </cfRule>
  </conditionalFormatting>
  <conditionalFormatting sqref="E408">
    <cfRule type="cellIs" dxfId="4441" priority="971" operator="equal">
      <formula>""</formula>
    </cfRule>
    <cfRule type="cellIs" dxfId="4440" priority="972" operator="notBetween">
      <formula>-0.5</formula>
      <formula>0.5</formula>
    </cfRule>
    <cfRule type="cellIs" dxfId="4439" priority="973" operator="notBetween">
      <formula>-0.3333</formula>
      <formula>0.3333</formula>
    </cfRule>
    <cfRule type="cellIs" dxfId="4438" priority="974" operator="notBetween">
      <formula>-0.1</formula>
      <formula>0.1</formula>
    </cfRule>
    <cfRule type="cellIs" dxfId="4437" priority="975" operator="between">
      <formula>-0.1</formula>
      <formula>0.1</formula>
    </cfRule>
  </conditionalFormatting>
  <conditionalFormatting sqref="E408">
    <cfRule type="cellIs" dxfId="4436" priority="970" operator="equal">
      <formula>""</formula>
    </cfRule>
  </conditionalFormatting>
  <conditionalFormatting sqref="E408">
    <cfRule type="cellIs" dxfId="4435" priority="969" operator="equal">
      <formula>""</formula>
    </cfRule>
  </conditionalFormatting>
  <conditionalFormatting sqref="E408">
    <cfRule type="cellIs" dxfId="4434" priority="968" operator="equal">
      <formula>""</formula>
    </cfRule>
  </conditionalFormatting>
  <conditionalFormatting sqref="E408">
    <cfRule type="cellIs" dxfId="4433" priority="967" operator="equal">
      <formula>""</formula>
    </cfRule>
  </conditionalFormatting>
  <conditionalFormatting sqref="E408">
    <cfRule type="cellIs" dxfId="4432" priority="966" operator="between">
      <formula>-0.1</formula>
      <formula>0.1</formula>
    </cfRule>
  </conditionalFormatting>
  <conditionalFormatting sqref="E411">
    <cfRule type="cellIs" dxfId="4431" priority="961" operator="equal">
      <formula>""</formula>
    </cfRule>
    <cfRule type="cellIs" dxfId="4430" priority="962" operator="notBetween">
      <formula>-0.5</formula>
      <formula>0.5</formula>
    </cfRule>
    <cfRule type="cellIs" dxfId="4429" priority="963" operator="notBetween">
      <formula>-0.3333</formula>
      <formula>0.3333</formula>
    </cfRule>
    <cfRule type="cellIs" dxfId="4428" priority="964" operator="notBetween">
      <formula>-0.1</formula>
      <formula>0.1</formula>
    </cfRule>
    <cfRule type="cellIs" dxfId="4427" priority="965" operator="between">
      <formula>-0.1</formula>
      <formula>0.1</formula>
    </cfRule>
  </conditionalFormatting>
  <conditionalFormatting sqref="E411">
    <cfRule type="cellIs" dxfId="4426" priority="960" operator="equal">
      <formula>""</formula>
    </cfRule>
  </conditionalFormatting>
  <conditionalFormatting sqref="E411">
    <cfRule type="cellIs" dxfId="4425" priority="959" operator="equal">
      <formula>""</formula>
    </cfRule>
  </conditionalFormatting>
  <conditionalFormatting sqref="E411">
    <cfRule type="cellIs" dxfId="4424" priority="958" operator="equal">
      <formula>""</formula>
    </cfRule>
  </conditionalFormatting>
  <conditionalFormatting sqref="E411">
    <cfRule type="cellIs" dxfId="4423" priority="957" operator="equal">
      <formula>""</formula>
    </cfRule>
  </conditionalFormatting>
  <conditionalFormatting sqref="E411">
    <cfRule type="cellIs" dxfId="4422" priority="956" operator="between">
      <formula>-0.1</formula>
      <formula>0.1</formula>
    </cfRule>
  </conditionalFormatting>
  <conditionalFormatting sqref="E415">
    <cfRule type="cellIs" dxfId="4421" priority="951" operator="equal">
      <formula>""</formula>
    </cfRule>
    <cfRule type="cellIs" dxfId="4420" priority="952" operator="notBetween">
      <formula>-0.5</formula>
      <formula>0.5</formula>
    </cfRule>
    <cfRule type="cellIs" dxfId="4419" priority="953" operator="notBetween">
      <formula>-0.3333</formula>
      <formula>0.3333</formula>
    </cfRule>
    <cfRule type="cellIs" dxfId="4418" priority="954" operator="notBetween">
      <formula>-0.1</formula>
      <formula>0.1</formula>
    </cfRule>
    <cfRule type="cellIs" dxfId="4417" priority="955" operator="between">
      <formula>-0.1</formula>
      <formula>0.1</formula>
    </cfRule>
  </conditionalFormatting>
  <conditionalFormatting sqref="E415">
    <cfRule type="cellIs" dxfId="4416" priority="950" operator="equal">
      <formula>""</formula>
    </cfRule>
  </conditionalFormatting>
  <conditionalFormatting sqref="E415">
    <cfRule type="cellIs" dxfId="4415" priority="949" operator="equal">
      <formula>""</formula>
    </cfRule>
  </conditionalFormatting>
  <conditionalFormatting sqref="E415">
    <cfRule type="cellIs" dxfId="4414" priority="948" operator="equal">
      <formula>""</formula>
    </cfRule>
  </conditionalFormatting>
  <conditionalFormatting sqref="E415">
    <cfRule type="cellIs" dxfId="4413" priority="947" operator="equal">
      <formula>""</formula>
    </cfRule>
  </conditionalFormatting>
  <conditionalFormatting sqref="E415">
    <cfRule type="cellIs" dxfId="4412" priority="946" operator="between">
      <formula>-0.1</formula>
      <formula>0.1</formula>
    </cfRule>
  </conditionalFormatting>
  <conditionalFormatting sqref="E418">
    <cfRule type="cellIs" dxfId="4411" priority="941" operator="equal">
      <formula>""</formula>
    </cfRule>
    <cfRule type="cellIs" dxfId="4410" priority="942" operator="notBetween">
      <formula>-0.5</formula>
      <formula>0.5</formula>
    </cfRule>
    <cfRule type="cellIs" dxfId="4409" priority="943" operator="notBetween">
      <formula>-0.3333</formula>
      <formula>0.3333</formula>
    </cfRule>
    <cfRule type="cellIs" dxfId="4408" priority="944" operator="notBetween">
      <formula>-0.1</formula>
      <formula>0.1</formula>
    </cfRule>
    <cfRule type="cellIs" dxfId="4407" priority="945" operator="between">
      <formula>-0.1</formula>
      <formula>0.1</formula>
    </cfRule>
  </conditionalFormatting>
  <conditionalFormatting sqref="E418">
    <cfRule type="cellIs" dxfId="4406" priority="940" operator="equal">
      <formula>""</formula>
    </cfRule>
  </conditionalFormatting>
  <conditionalFormatting sqref="E418">
    <cfRule type="cellIs" dxfId="4405" priority="939" operator="equal">
      <formula>""</formula>
    </cfRule>
  </conditionalFormatting>
  <conditionalFormatting sqref="E418">
    <cfRule type="cellIs" dxfId="4404" priority="938" operator="equal">
      <formula>""</formula>
    </cfRule>
  </conditionalFormatting>
  <conditionalFormatting sqref="E418">
    <cfRule type="cellIs" dxfId="4403" priority="937" operator="equal">
      <formula>""</formula>
    </cfRule>
  </conditionalFormatting>
  <conditionalFormatting sqref="E418">
    <cfRule type="cellIs" dxfId="4402" priority="936" operator="between">
      <formula>-0.1</formula>
      <formula>0.1</formula>
    </cfRule>
  </conditionalFormatting>
  <conditionalFormatting sqref="E422">
    <cfRule type="cellIs" dxfId="4401" priority="931" operator="equal">
      <formula>""</formula>
    </cfRule>
    <cfRule type="cellIs" dxfId="4400" priority="932" operator="notBetween">
      <formula>-0.5</formula>
      <formula>0.5</formula>
    </cfRule>
    <cfRule type="cellIs" dxfId="4399" priority="933" operator="notBetween">
      <formula>-0.3333</formula>
      <formula>0.3333</formula>
    </cfRule>
    <cfRule type="cellIs" dxfId="4398" priority="934" operator="notBetween">
      <formula>-0.1</formula>
      <formula>0.1</formula>
    </cfRule>
    <cfRule type="cellIs" dxfId="4397" priority="935" operator="between">
      <formula>-0.1</formula>
      <formula>0.1</formula>
    </cfRule>
  </conditionalFormatting>
  <conditionalFormatting sqref="E422">
    <cfRule type="cellIs" dxfId="4396" priority="930" operator="equal">
      <formula>""</formula>
    </cfRule>
  </conditionalFormatting>
  <conditionalFormatting sqref="E422">
    <cfRule type="cellIs" dxfId="4395" priority="929" operator="equal">
      <formula>""</formula>
    </cfRule>
  </conditionalFormatting>
  <conditionalFormatting sqref="E422">
    <cfRule type="cellIs" dxfId="4394" priority="928" operator="equal">
      <formula>""</formula>
    </cfRule>
  </conditionalFormatting>
  <conditionalFormatting sqref="E422">
    <cfRule type="cellIs" dxfId="4393" priority="927" operator="equal">
      <formula>""</formula>
    </cfRule>
  </conditionalFormatting>
  <conditionalFormatting sqref="E422">
    <cfRule type="cellIs" dxfId="4392" priority="926" operator="between">
      <formula>-0.1</formula>
      <formula>0.1</formula>
    </cfRule>
  </conditionalFormatting>
  <conditionalFormatting sqref="E426">
    <cfRule type="cellIs" dxfId="4391" priority="921" operator="equal">
      <formula>""</formula>
    </cfRule>
    <cfRule type="cellIs" dxfId="4390" priority="922" operator="notBetween">
      <formula>-0.5</formula>
      <formula>0.5</formula>
    </cfRule>
    <cfRule type="cellIs" dxfId="4389" priority="923" operator="notBetween">
      <formula>-0.3333</formula>
      <formula>0.3333</formula>
    </cfRule>
    <cfRule type="cellIs" dxfId="4388" priority="924" operator="notBetween">
      <formula>-0.1</formula>
      <formula>0.1</formula>
    </cfRule>
    <cfRule type="cellIs" dxfId="4387" priority="925" operator="between">
      <formula>-0.1</formula>
      <formula>0.1</formula>
    </cfRule>
  </conditionalFormatting>
  <conditionalFormatting sqref="E426">
    <cfRule type="cellIs" dxfId="4386" priority="920" operator="equal">
      <formula>""</formula>
    </cfRule>
  </conditionalFormatting>
  <conditionalFormatting sqref="E426">
    <cfRule type="cellIs" dxfId="4385" priority="919" operator="equal">
      <formula>""</formula>
    </cfRule>
  </conditionalFormatting>
  <conditionalFormatting sqref="E426">
    <cfRule type="cellIs" dxfId="4384" priority="918" operator="equal">
      <formula>""</formula>
    </cfRule>
  </conditionalFormatting>
  <conditionalFormatting sqref="E426">
    <cfRule type="cellIs" dxfId="4383" priority="917" operator="equal">
      <formula>""</formula>
    </cfRule>
  </conditionalFormatting>
  <conditionalFormatting sqref="E426">
    <cfRule type="cellIs" dxfId="4382" priority="916" operator="between">
      <formula>-0.1</formula>
      <formula>0.1</formula>
    </cfRule>
  </conditionalFormatting>
  <conditionalFormatting sqref="E430">
    <cfRule type="cellIs" dxfId="4381" priority="911" operator="equal">
      <formula>""</formula>
    </cfRule>
    <cfRule type="cellIs" dxfId="4380" priority="912" operator="notBetween">
      <formula>-0.5</formula>
      <formula>0.5</formula>
    </cfRule>
    <cfRule type="cellIs" dxfId="4379" priority="913" operator="notBetween">
      <formula>-0.3333</formula>
      <formula>0.3333</formula>
    </cfRule>
    <cfRule type="cellIs" dxfId="4378" priority="914" operator="notBetween">
      <formula>-0.1</formula>
      <formula>0.1</formula>
    </cfRule>
    <cfRule type="cellIs" dxfId="4377" priority="915" operator="between">
      <formula>-0.1</formula>
      <formula>0.1</formula>
    </cfRule>
  </conditionalFormatting>
  <conditionalFormatting sqref="E430">
    <cfRule type="cellIs" dxfId="4376" priority="910" operator="equal">
      <formula>""</formula>
    </cfRule>
  </conditionalFormatting>
  <conditionalFormatting sqref="E430">
    <cfRule type="cellIs" dxfId="4375" priority="909" operator="equal">
      <formula>""</formula>
    </cfRule>
  </conditionalFormatting>
  <conditionalFormatting sqref="E430">
    <cfRule type="cellIs" dxfId="4374" priority="908" operator="equal">
      <formula>""</formula>
    </cfRule>
  </conditionalFormatting>
  <conditionalFormatting sqref="E430">
    <cfRule type="cellIs" dxfId="4373" priority="907" operator="equal">
      <formula>""</formula>
    </cfRule>
  </conditionalFormatting>
  <conditionalFormatting sqref="E430">
    <cfRule type="cellIs" dxfId="4372" priority="906" operator="between">
      <formula>-0.1</formula>
      <formula>0.1</formula>
    </cfRule>
  </conditionalFormatting>
  <conditionalFormatting sqref="E433">
    <cfRule type="cellIs" dxfId="4371" priority="901" operator="equal">
      <formula>""</formula>
    </cfRule>
    <cfRule type="cellIs" dxfId="4370" priority="902" operator="notBetween">
      <formula>-0.5</formula>
      <formula>0.5</formula>
    </cfRule>
    <cfRule type="cellIs" dxfId="4369" priority="903" operator="notBetween">
      <formula>-0.3333</formula>
      <formula>0.3333</formula>
    </cfRule>
    <cfRule type="cellIs" dxfId="4368" priority="904" operator="notBetween">
      <formula>-0.1</formula>
      <formula>0.1</formula>
    </cfRule>
    <cfRule type="cellIs" dxfId="4367" priority="905" operator="between">
      <formula>-0.1</formula>
      <formula>0.1</formula>
    </cfRule>
  </conditionalFormatting>
  <conditionalFormatting sqref="E433">
    <cfRule type="cellIs" dxfId="4366" priority="900" operator="equal">
      <formula>""</formula>
    </cfRule>
  </conditionalFormatting>
  <conditionalFormatting sqref="E433">
    <cfRule type="cellIs" dxfId="4365" priority="899" operator="equal">
      <formula>""</formula>
    </cfRule>
  </conditionalFormatting>
  <conditionalFormatting sqref="E433">
    <cfRule type="cellIs" dxfId="4364" priority="898" operator="equal">
      <formula>""</formula>
    </cfRule>
  </conditionalFormatting>
  <conditionalFormatting sqref="E433">
    <cfRule type="cellIs" dxfId="4363" priority="897" operator="equal">
      <formula>""</formula>
    </cfRule>
  </conditionalFormatting>
  <conditionalFormatting sqref="E433">
    <cfRule type="cellIs" dxfId="4362" priority="896" operator="between">
      <formula>-0.1</formula>
      <formula>0.1</formula>
    </cfRule>
  </conditionalFormatting>
  <conditionalFormatting sqref="E438">
    <cfRule type="cellIs" dxfId="4361" priority="891" operator="equal">
      <formula>""</formula>
    </cfRule>
    <cfRule type="cellIs" dxfId="4360" priority="892" operator="notBetween">
      <formula>-0.5</formula>
      <formula>0.5</formula>
    </cfRule>
    <cfRule type="cellIs" dxfId="4359" priority="893" operator="notBetween">
      <formula>-0.3333</formula>
      <formula>0.3333</formula>
    </cfRule>
    <cfRule type="cellIs" dxfId="4358" priority="894" operator="notBetween">
      <formula>-0.1</formula>
      <formula>0.1</formula>
    </cfRule>
    <cfRule type="cellIs" dxfId="4357" priority="895" operator="between">
      <formula>-0.1</formula>
      <formula>0.1</formula>
    </cfRule>
  </conditionalFormatting>
  <conditionalFormatting sqref="E438">
    <cfRule type="cellIs" dxfId="4356" priority="890" operator="equal">
      <formula>""</formula>
    </cfRule>
  </conditionalFormatting>
  <conditionalFormatting sqref="E438">
    <cfRule type="cellIs" dxfId="4355" priority="889" operator="equal">
      <formula>""</formula>
    </cfRule>
  </conditionalFormatting>
  <conditionalFormatting sqref="E438">
    <cfRule type="cellIs" dxfId="4354" priority="888" operator="equal">
      <formula>""</formula>
    </cfRule>
  </conditionalFormatting>
  <conditionalFormatting sqref="E438">
    <cfRule type="cellIs" dxfId="4353" priority="887" operator="equal">
      <formula>""</formula>
    </cfRule>
  </conditionalFormatting>
  <conditionalFormatting sqref="E438">
    <cfRule type="cellIs" dxfId="4352" priority="886" operator="between">
      <formula>-0.1</formula>
      <formula>0.1</formula>
    </cfRule>
  </conditionalFormatting>
  <conditionalFormatting sqref="E452">
    <cfRule type="cellIs" dxfId="4351" priority="881" operator="equal">
      <formula>""</formula>
    </cfRule>
    <cfRule type="cellIs" dxfId="4350" priority="882" operator="notBetween">
      <formula>-0.5</formula>
      <formula>0.5</formula>
    </cfRule>
    <cfRule type="cellIs" dxfId="4349" priority="883" operator="notBetween">
      <formula>-0.3333</formula>
      <formula>0.3333</formula>
    </cfRule>
    <cfRule type="cellIs" dxfId="4348" priority="884" operator="notBetween">
      <formula>-0.1</formula>
      <formula>0.1</formula>
    </cfRule>
    <cfRule type="cellIs" dxfId="4347" priority="885" operator="between">
      <formula>-0.1</formula>
      <formula>0.1</formula>
    </cfRule>
  </conditionalFormatting>
  <conditionalFormatting sqref="E452">
    <cfRule type="cellIs" dxfId="4346" priority="880" operator="equal">
      <formula>""</formula>
    </cfRule>
  </conditionalFormatting>
  <conditionalFormatting sqref="E452">
    <cfRule type="cellIs" dxfId="4345" priority="879" operator="equal">
      <formula>""</formula>
    </cfRule>
  </conditionalFormatting>
  <conditionalFormatting sqref="E452">
    <cfRule type="cellIs" dxfId="4344" priority="878" operator="equal">
      <formula>""</formula>
    </cfRule>
  </conditionalFormatting>
  <conditionalFormatting sqref="E452">
    <cfRule type="cellIs" dxfId="4343" priority="877" operator="equal">
      <formula>""</formula>
    </cfRule>
  </conditionalFormatting>
  <conditionalFormatting sqref="E452">
    <cfRule type="cellIs" dxfId="4342" priority="876" operator="between">
      <formula>-0.1</formula>
      <formula>0.1</formula>
    </cfRule>
  </conditionalFormatting>
  <conditionalFormatting sqref="E456">
    <cfRule type="cellIs" dxfId="4341" priority="871" operator="equal">
      <formula>""</formula>
    </cfRule>
    <cfRule type="cellIs" dxfId="4340" priority="872" operator="notBetween">
      <formula>-0.5</formula>
      <formula>0.5</formula>
    </cfRule>
    <cfRule type="cellIs" dxfId="4339" priority="873" operator="notBetween">
      <formula>-0.3333</formula>
      <formula>0.3333</formula>
    </cfRule>
    <cfRule type="cellIs" dxfId="4338" priority="874" operator="notBetween">
      <formula>-0.1</formula>
      <formula>0.1</formula>
    </cfRule>
    <cfRule type="cellIs" dxfId="4337" priority="875" operator="between">
      <formula>-0.1</formula>
      <formula>0.1</formula>
    </cfRule>
  </conditionalFormatting>
  <conditionalFormatting sqref="E456">
    <cfRule type="cellIs" dxfId="4336" priority="870" operator="equal">
      <formula>""</formula>
    </cfRule>
  </conditionalFormatting>
  <conditionalFormatting sqref="E456">
    <cfRule type="cellIs" dxfId="4335" priority="869" operator="equal">
      <formula>""</formula>
    </cfRule>
  </conditionalFormatting>
  <conditionalFormatting sqref="E456">
    <cfRule type="cellIs" dxfId="4334" priority="868" operator="equal">
      <formula>""</formula>
    </cfRule>
  </conditionalFormatting>
  <conditionalFormatting sqref="E456">
    <cfRule type="cellIs" dxfId="4333" priority="867" operator="equal">
      <formula>""</formula>
    </cfRule>
  </conditionalFormatting>
  <conditionalFormatting sqref="E456">
    <cfRule type="cellIs" dxfId="4332" priority="866" operator="between">
      <formula>-0.1</formula>
      <formula>0.1</formula>
    </cfRule>
  </conditionalFormatting>
  <conditionalFormatting sqref="E460">
    <cfRule type="cellIs" dxfId="4331" priority="861" operator="equal">
      <formula>""</formula>
    </cfRule>
    <cfRule type="cellIs" dxfId="4330" priority="862" operator="notBetween">
      <formula>-0.5</formula>
      <formula>0.5</formula>
    </cfRule>
    <cfRule type="cellIs" dxfId="4329" priority="863" operator="notBetween">
      <formula>-0.3333</formula>
      <formula>0.3333</formula>
    </cfRule>
    <cfRule type="cellIs" dxfId="4328" priority="864" operator="notBetween">
      <formula>-0.1</formula>
      <formula>0.1</formula>
    </cfRule>
    <cfRule type="cellIs" dxfId="4327" priority="865" operator="between">
      <formula>-0.1</formula>
      <formula>0.1</formula>
    </cfRule>
  </conditionalFormatting>
  <conditionalFormatting sqref="E460">
    <cfRule type="cellIs" dxfId="4326" priority="860" operator="equal">
      <formula>""</formula>
    </cfRule>
  </conditionalFormatting>
  <conditionalFormatting sqref="E460">
    <cfRule type="cellIs" dxfId="4325" priority="859" operator="equal">
      <formula>""</formula>
    </cfRule>
  </conditionalFormatting>
  <conditionalFormatting sqref="E460">
    <cfRule type="cellIs" dxfId="4324" priority="858" operator="equal">
      <formula>""</formula>
    </cfRule>
  </conditionalFormatting>
  <conditionalFormatting sqref="E460">
    <cfRule type="cellIs" dxfId="4323" priority="857" operator="equal">
      <formula>""</formula>
    </cfRule>
  </conditionalFormatting>
  <conditionalFormatting sqref="E460">
    <cfRule type="cellIs" dxfId="4322" priority="856" operator="between">
      <formula>-0.1</formula>
      <formula>0.1</formula>
    </cfRule>
  </conditionalFormatting>
  <conditionalFormatting sqref="E476">
    <cfRule type="cellIs" dxfId="4321" priority="851" operator="equal">
      <formula>""</formula>
    </cfRule>
    <cfRule type="cellIs" dxfId="4320" priority="852" operator="notBetween">
      <formula>-0.5</formula>
      <formula>0.5</formula>
    </cfRule>
    <cfRule type="cellIs" dxfId="4319" priority="853" operator="notBetween">
      <formula>-0.3333</formula>
      <formula>0.3333</formula>
    </cfRule>
    <cfRule type="cellIs" dxfId="4318" priority="854" operator="notBetween">
      <formula>-0.1</formula>
      <formula>0.1</formula>
    </cfRule>
    <cfRule type="cellIs" dxfId="4317" priority="855" operator="between">
      <formula>-0.1</formula>
      <formula>0.1</formula>
    </cfRule>
  </conditionalFormatting>
  <conditionalFormatting sqref="E476">
    <cfRule type="cellIs" dxfId="4316" priority="850" operator="equal">
      <formula>""</formula>
    </cfRule>
  </conditionalFormatting>
  <conditionalFormatting sqref="E476">
    <cfRule type="cellIs" dxfId="4315" priority="849" operator="equal">
      <formula>""</formula>
    </cfRule>
  </conditionalFormatting>
  <conditionalFormatting sqref="E476">
    <cfRule type="cellIs" dxfId="4314" priority="848" operator="equal">
      <formula>""</formula>
    </cfRule>
  </conditionalFormatting>
  <conditionalFormatting sqref="E476">
    <cfRule type="cellIs" dxfId="4313" priority="847" operator="equal">
      <formula>""</formula>
    </cfRule>
  </conditionalFormatting>
  <conditionalFormatting sqref="E476">
    <cfRule type="cellIs" dxfId="4312" priority="846" operator="between">
      <formula>-0.1</formula>
      <formula>0.1</formula>
    </cfRule>
  </conditionalFormatting>
  <conditionalFormatting sqref="E488">
    <cfRule type="cellIs" dxfId="4311" priority="841" operator="equal">
      <formula>""</formula>
    </cfRule>
    <cfRule type="cellIs" dxfId="4310" priority="842" operator="notBetween">
      <formula>-0.5</formula>
      <formula>0.5</formula>
    </cfRule>
    <cfRule type="cellIs" dxfId="4309" priority="843" operator="notBetween">
      <formula>-0.3333</formula>
      <formula>0.3333</formula>
    </cfRule>
    <cfRule type="cellIs" dxfId="4308" priority="844" operator="notBetween">
      <formula>-0.1</formula>
      <formula>0.1</formula>
    </cfRule>
    <cfRule type="cellIs" dxfId="4307" priority="845" operator="between">
      <formula>-0.1</formula>
      <formula>0.1</formula>
    </cfRule>
  </conditionalFormatting>
  <conditionalFormatting sqref="E488">
    <cfRule type="cellIs" dxfId="4306" priority="840" operator="equal">
      <formula>""</formula>
    </cfRule>
  </conditionalFormatting>
  <conditionalFormatting sqref="E488">
    <cfRule type="cellIs" dxfId="4305" priority="839" operator="equal">
      <formula>""</formula>
    </cfRule>
  </conditionalFormatting>
  <conditionalFormatting sqref="E488">
    <cfRule type="cellIs" dxfId="4304" priority="838" operator="equal">
      <formula>""</formula>
    </cfRule>
  </conditionalFormatting>
  <conditionalFormatting sqref="E488">
    <cfRule type="cellIs" dxfId="4303" priority="837" operator="equal">
      <formula>""</formula>
    </cfRule>
  </conditionalFormatting>
  <conditionalFormatting sqref="E488">
    <cfRule type="cellIs" dxfId="4302" priority="836" operator="between">
      <formula>-0.1</formula>
      <formula>0.1</formula>
    </cfRule>
  </conditionalFormatting>
  <conditionalFormatting sqref="L13">
    <cfRule type="cellIs" dxfId="4301" priority="606" operator="equal">
      <formula>""</formula>
    </cfRule>
    <cfRule type="cellIs" dxfId="4300" priority="607" operator="notBetween">
      <formula>-0.5</formula>
      <formula>0.5</formula>
    </cfRule>
    <cfRule type="cellIs" dxfId="4299" priority="608" operator="notBetween">
      <formula>-0.3333</formula>
      <formula>0.3333</formula>
    </cfRule>
    <cfRule type="cellIs" dxfId="4298" priority="609" operator="notBetween">
      <formula>-0.1</formula>
      <formula>0.1</formula>
    </cfRule>
    <cfRule type="cellIs" dxfId="4297" priority="610" operator="between">
      <formula>-0.1</formula>
      <formula>0.1</formula>
    </cfRule>
  </conditionalFormatting>
  <conditionalFormatting sqref="E491">
    <cfRule type="cellIs" dxfId="4296" priority="831" operator="equal">
      <formula>""</formula>
    </cfRule>
    <cfRule type="cellIs" dxfId="4295" priority="832" operator="notBetween">
      <formula>-0.5</formula>
      <formula>0.5</formula>
    </cfRule>
    <cfRule type="cellIs" dxfId="4294" priority="833" operator="notBetween">
      <formula>-0.3333</formula>
      <formula>0.3333</formula>
    </cfRule>
    <cfRule type="cellIs" dxfId="4293" priority="834" operator="notBetween">
      <formula>-0.1</formula>
      <formula>0.1</formula>
    </cfRule>
    <cfRule type="cellIs" dxfId="4292" priority="835" operator="between">
      <formula>-0.1</formula>
      <formula>0.1</formula>
    </cfRule>
  </conditionalFormatting>
  <conditionalFormatting sqref="E491">
    <cfRule type="cellIs" dxfId="4291" priority="830" operator="equal">
      <formula>""</formula>
    </cfRule>
  </conditionalFormatting>
  <conditionalFormatting sqref="E491">
    <cfRule type="cellIs" dxfId="4290" priority="829" operator="equal">
      <formula>""</formula>
    </cfRule>
  </conditionalFormatting>
  <conditionalFormatting sqref="E491">
    <cfRule type="cellIs" dxfId="4289" priority="828" operator="equal">
      <formula>""</formula>
    </cfRule>
  </conditionalFormatting>
  <conditionalFormatting sqref="E491">
    <cfRule type="cellIs" dxfId="4288" priority="827" operator="equal">
      <formula>""</formula>
    </cfRule>
  </conditionalFormatting>
  <conditionalFormatting sqref="E491">
    <cfRule type="cellIs" dxfId="4287" priority="826" operator="between">
      <formula>-0.1</formula>
      <formula>0.1</formula>
    </cfRule>
  </conditionalFormatting>
  <conditionalFormatting sqref="E502">
    <cfRule type="cellIs" dxfId="4286" priority="821" operator="equal">
      <formula>""</formula>
    </cfRule>
    <cfRule type="cellIs" dxfId="4285" priority="822" operator="notBetween">
      <formula>-0.5</formula>
      <formula>0.5</formula>
    </cfRule>
    <cfRule type="cellIs" dxfId="4284" priority="823" operator="notBetween">
      <formula>-0.3333</formula>
      <formula>0.3333</formula>
    </cfRule>
    <cfRule type="cellIs" dxfId="4283" priority="824" operator="notBetween">
      <formula>-0.1</formula>
      <formula>0.1</formula>
    </cfRule>
    <cfRule type="cellIs" dxfId="4282" priority="825" operator="between">
      <formula>-0.1</formula>
      <formula>0.1</formula>
    </cfRule>
  </conditionalFormatting>
  <conditionalFormatting sqref="E502">
    <cfRule type="cellIs" dxfId="4281" priority="820" operator="equal">
      <formula>""</formula>
    </cfRule>
  </conditionalFormatting>
  <conditionalFormatting sqref="E502">
    <cfRule type="cellIs" dxfId="4280" priority="819" operator="equal">
      <formula>""</formula>
    </cfRule>
  </conditionalFormatting>
  <conditionalFormatting sqref="E502">
    <cfRule type="cellIs" dxfId="4279" priority="818" operator="equal">
      <formula>""</formula>
    </cfRule>
  </conditionalFormatting>
  <conditionalFormatting sqref="E502">
    <cfRule type="cellIs" dxfId="4278" priority="817" operator="equal">
      <formula>""</formula>
    </cfRule>
  </conditionalFormatting>
  <conditionalFormatting sqref="E502">
    <cfRule type="cellIs" dxfId="4277" priority="816" operator="between">
      <formula>-0.1</formula>
      <formula>0.1</formula>
    </cfRule>
  </conditionalFormatting>
  <conditionalFormatting sqref="E506:E508">
    <cfRule type="cellIs" dxfId="4276" priority="811" operator="equal">
      <formula>""</formula>
    </cfRule>
    <cfRule type="cellIs" dxfId="4275" priority="812" operator="notBetween">
      <formula>-0.5</formula>
      <formula>0.5</formula>
    </cfRule>
    <cfRule type="cellIs" dxfId="4274" priority="813" operator="notBetween">
      <formula>-0.3333</formula>
      <formula>0.3333</formula>
    </cfRule>
    <cfRule type="cellIs" dxfId="4273" priority="814" operator="notBetween">
      <formula>-0.1</formula>
      <formula>0.1</formula>
    </cfRule>
    <cfRule type="cellIs" dxfId="4272" priority="815" operator="between">
      <formula>-0.1</formula>
      <formula>0.1</formula>
    </cfRule>
  </conditionalFormatting>
  <conditionalFormatting sqref="E506:E508">
    <cfRule type="cellIs" dxfId="4271" priority="810" operator="equal">
      <formula>""</formula>
    </cfRule>
  </conditionalFormatting>
  <conditionalFormatting sqref="E506:E508">
    <cfRule type="cellIs" dxfId="4270" priority="809" operator="equal">
      <formula>""</formula>
    </cfRule>
  </conditionalFormatting>
  <conditionalFormatting sqref="E506:E508">
    <cfRule type="cellIs" dxfId="4269" priority="808" operator="equal">
      <formula>""</formula>
    </cfRule>
  </conditionalFormatting>
  <conditionalFormatting sqref="E506:E508">
    <cfRule type="cellIs" dxfId="4268" priority="807" operator="equal">
      <formula>""</formula>
    </cfRule>
  </conditionalFormatting>
  <conditionalFormatting sqref="E506:E508">
    <cfRule type="cellIs" dxfId="4267" priority="806" operator="between">
      <formula>-0.1</formula>
      <formula>0.1</formula>
    </cfRule>
  </conditionalFormatting>
  <conditionalFormatting sqref="E492">
    <cfRule type="cellIs" dxfId="4266" priority="799" operator="between">
      <formula>-0.1</formula>
      <formula>0.1</formula>
    </cfRule>
    <cfRule type="cellIs" dxfId="4265" priority="800" operator="equal">
      <formula>""</formula>
    </cfRule>
    <cfRule type="cellIs" dxfId="4264" priority="801" operator="equal">
      <formula>""</formula>
    </cfRule>
    <cfRule type="cellIs" dxfId="4263" priority="802" operator="notBetween">
      <formula>-0.5</formula>
      <formula>0.5</formula>
    </cfRule>
    <cfRule type="cellIs" dxfId="4262" priority="803" operator="notBetween">
      <formula>-0.3333</formula>
      <formula>0.3333</formula>
    </cfRule>
    <cfRule type="cellIs" dxfId="4261" priority="804" operator="notBetween">
      <formula>-0.1</formula>
      <formula>0.1</formula>
    </cfRule>
    <cfRule type="cellIs" dxfId="4260" priority="805" operator="between">
      <formula>-0.1</formula>
      <formula>0.1</formula>
    </cfRule>
  </conditionalFormatting>
  <conditionalFormatting sqref="E496">
    <cfRule type="cellIs" dxfId="4259" priority="792" operator="between">
      <formula>-0.1</formula>
      <formula>0.1</formula>
    </cfRule>
    <cfRule type="cellIs" dxfId="4258" priority="793" operator="equal">
      <formula>""</formula>
    </cfRule>
    <cfRule type="cellIs" dxfId="4257" priority="794" operator="equal">
      <formula>""</formula>
    </cfRule>
    <cfRule type="cellIs" dxfId="4256" priority="795" operator="notBetween">
      <formula>-0.5</formula>
      <formula>0.5</formula>
    </cfRule>
    <cfRule type="cellIs" dxfId="4255" priority="796" operator="notBetween">
      <formula>-0.3333</formula>
      <formula>0.3333</formula>
    </cfRule>
    <cfRule type="cellIs" dxfId="4254" priority="797" operator="notBetween">
      <formula>-0.1</formula>
      <formula>0.1</formula>
    </cfRule>
    <cfRule type="cellIs" dxfId="4253" priority="798" operator="between">
      <formula>-0.1</formula>
      <formula>0.1</formula>
    </cfRule>
  </conditionalFormatting>
  <conditionalFormatting sqref="E501">
    <cfRule type="cellIs" dxfId="4252" priority="785" operator="between">
      <formula>-0.1</formula>
      <formula>0.1</formula>
    </cfRule>
    <cfRule type="cellIs" dxfId="4251" priority="786" operator="equal">
      <formula>""</formula>
    </cfRule>
    <cfRule type="cellIs" dxfId="4250" priority="787" operator="equal">
      <formula>""</formula>
    </cfRule>
    <cfRule type="cellIs" dxfId="4249" priority="788" operator="notBetween">
      <formula>-0.5</formula>
      <formula>0.5</formula>
    </cfRule>
    <cfRule type="cellIs" dxfId="4248" priority="789" operator="notBetween">
      <formula>-0.3333</formula>
      <formula>0.3333</formula>
    </cfRule>
    <cfRule type="cellIs" dxfId="4247" priority="790" operator="notBetween">
      <formula>-0.1</formula>
      <formula>0.1</formula>
    </cfRule>
    <cfRule type="cellIs" dxfId="4246" priority="791" operator="between">
      <formula>-0.1</formula>
      <formula>0.1</formula>
    </cfRule>
  </conditionalFormatting>
  <conditionalFormatting sqref="E511">
    <cfRule type="cellIs" dxfId="4245" priority="780" operator="equal">
      <formula>""</formula>
    </cfRule>
    <cfRule type="cellIs" dxfId="4244" priority="781" operator="notBetween">
      <formula>-0.5</formula>
      <formula>0.5</formula>
    </cfRule>
    <cfRule type="cellIs" dxfId="4243" priority="782" operator="notBetween">
      <formula>-0.3333</formula>
      <formula>0.3333</formula>
    </cfRule>
    <cfRule type="cellIs" dxfId="4242" priority="783" operator="notBetween">
      <formula>-0.1</formula>
      <formula>0.1</formula>
    </cfRule>
    <cfRule type="cellIs" dxfId="4241" priority="784" operator="between">
      <formula>-0.1</formula>
      <formula>0.1</formula>
    </cfRule>
  </conditionalFormatting>
  <conditionalFormatting sqref="E511">
    <cfRule type="cellIs" dxfId="4240" priority="779" operator="equal">
      <formula>""</formula>
    </cfRule>
  </conditionalFormatting>
  <conditionalFormatting sqref="E511">
    <cfRule type="cellIs" dxfId="4239" priority="778" operator="equal">
      <formula>""</formula>
    </cfRule>
  </conditionalFormatting>
  <conditionalFormatting sqref="E511">
    <cfRule type="cellIs" dxfId="4238" priority="777" operator="equal">
      <formula>""</formula>
    </cfRule>
  </conditionalFormatting>
  <conditionalFormatting sqref="E511">
    <cfRule type="cellIs" dxfId="4237" priority="776" operator="equal">
      <formula>""</formula>
    </cfRule>
  </conditionalFormatting>
  <conditionalFormatting sqref="E511">
    <cfRule type="cellIs" dxfId="4236" priority="775" operator="between">
      <formula>-0.1</formula>
      <formula>0.1</formula>
    </cfRule>
  </conditionalFormatting>
  <conditionalFormatting sqref="E512">
    <cfRule type="cellIs" dxfId="4235" priority="768" operator="between">
      <formula>-0.1</formula>
      <formula>0.1</formula>
    </cfRule>
    <cfRule type="cellIs" dxfId="4234" priority="769" operator="equal">
      <formula>""</formula>
    </cfRule>
    <cfRule type="cellIs" dxfId="4233" priority="770" operator="equal">
      <formula>""</formula>
    </cfRule>
    <cfRule type="cellIs" dxfId="4232" priority="771" operator="notBetween">
      <formula>-0.5</formula>
      <formula>0.5</formula>
    </cfRule>
    <cfRule type="cellIs" dxfId="4231" priority="772" operator="notBetween">
      <formula>-0.3333</formula>
      <formula>0.3333</formula>
    </cfRule>
    <cfRule type="cellIs" dxfId="4230" priority="773" operator="notBetween">
      <formula>-0.1</formula>
      <formula>0.1</formula>
    </cfRule>
    <cfRule type="cellIs" dxfId="4229" priority="774" operator="between">
      <formula>-0.1</formula>
      <formula>0.1</formula>
    </cfRule>
  </conditionalFormatting>
  <conditionalFormatting sqref="E516">
    <cfRule type="cellIs" dxfId="4228" priority="761" operator="between">
      <formula>-0.1</formula>
      <formula>0.1</formula>
    </cfRule>
    <cfRule type="cellIs" dxfId="4227" priority="762" operator="equal">
      <formula>""</formula>
    </cfRule>
    <cfRule type="cellIs" dxfId="4226" priority="763" operator="equal">
      <formula>""</formula>
    </cfRule>
    <cfRule type="cellIs" dxfId="4225" priority="764" operator="notBetween">
      <formula>-0.5</formula>
      <formula>0.5</formula>
    </cfRule>
    <cfRule type="cellIs" dxfId="4224" priority="765" operator="notBetween">
      <formula>-0.3333</formula>
      <formula>0.3333</formula>
    </cfRule>
    <cfRule type="cellIs" dxfId="4223" priority="766" operator="notBetween">
      <formula>-0.1</formula>
      <formula>0.1</formula>
    </cfRule>
    <cfRule type="cellIs" dxfId="4222" priority="767" operator="between">
      <formula>-0.1</formula>
      <formula>0.1</formula>
    </cfRule>
  </conditionalFormatting>
  <conditionalFormatting sqref="E521">
    <cfRule type="cellIs" dxfId="4221" priority="754" operator="between">
      <formula>-0.1</formula>
      <formula>0.1</formula>
    </cfRule>
    <cfRule type="cellIs" dxfId="4220" priority="755" operator="equal">
      <formula>""</formula>
    </cfRule>
    <cfRule type="cellIs" dxfId="4219" priority="756" operator="equal">
      <formula>""</formula>
    </cfRule>
    <cfRule type="cellIs" dxfId="4218" priority="757" operator="notBetween">
      <formula>-0.5</formula>
      <formula>0.5</formula>
    </cfRule>
    <cfRule type="cellIs" dxfId="4217" priority="758" operator="notBetween">
      <formula>-0.3333</formula>
      <formula>0.3333</formula>
    </cfRule>
    <cfRule type="cellIs" dxfId="4216" priority="759" operator="notBetween">
      <formula>-0.1</formula>
      <formula>0.1</formula>
    </cfRule>
    <cfRule type="cellIs" dxfId="4215" priority="760" operator="between">
      <formula>-0.1</formula>
      <formula>0.1</formula>
    </cfRule>
  </conditionalFormatting>
  <conditionalFormatting sqref="E524">
    <cfRule type="cellIs" dxfId="4214" priority="747" operator="between">
      <formula>-0.1</formula>
      <formula>0.1</formula>
    </cfRule>
    <cfRule type="cellIs" dxfId="4213" priority="748" operator="equal">
      <formula>""</formula>
    </cfRule>
    <cfRule type="cellIs" dxfId="4212" priority="749" operator="equal">
      <formula>""</formula>
    </cfRule>
    <cfRule type="cellIs" dxfId="4211" priority="750" operator="notBetween">
      <formula>-0.5</formula>
      <formula>0.5</formula>
    </cfRule>
    <cfRule type="cellIs" dxfId="4210" priority="751" operator="notBetween">
      <formula>-0.3333</formula>
      <formula>0.3333</formula>
    </cfRule>
    <cfRule type="cellIs" dxfId="4209" priority="752" operator="notBetween">
      <formula>-0.1</formula>
      <formula>0.1</formula>
    </cfRule>
    <cfRule type="cellIs" dxfId="4208" priority="753" operator="between">
      <formula>-0.1</formula>
      <formula>0.1</formula>
    </cfRule>
  </conditionalFormatting>
  <conditionalFormatting sqref="L81">
    <cfRule type="cellIs" dxfId="4207" priority="451" operator="equal">
      <formula>""</formula>
    </cfRule>
    <cfRule type="cellIs" dxfId="4206" priority="452" operator="notBetween">
      <formula>-0.5</formula>
      <formula>0.5</formula>
    </cfRule>
    <cfRule type="cellIs" dxfId="4205" priority="453" operator="notBetween">
      <formula>-0.3333</formula>
      <formula>0.3333</formula>
    </cfRule>
    <cfRule type="cellIs" dxfId="4204" priority="454" operator="notBetween">
      <formula>-0.1</formula>
      <formula>0.1</formula>
    </cfRule>
    <cfRule type="cellIs" dxfId="4203" priority="455" operator="between">
      <formula>-0.1</formula>
      <formula>0.1</formula>
    </cfRule>
  </conditionalFormatting>
  <conditionalFormatting sqref="E522:E523">
    <cfRule type="cellIs" dxfId="4202" priority="742" operator="equal">
      <formula>""</formula>
    </cfRule>
    <cfRule type="cellIs" dxfId="4201" priority="743" operator="notBetween">
      <formula>-0.5</formula>
      <formula>0.5</formula>
    </cfRule>
    <cfRule type="cellIs" dxfId="4200" priority="744" operator="notBetween">
      <formula>-0.3333</formula>
      <formula>0.3333</formula>
    </cfRule>
    <cfRule type="cellIs" dxfId="4199" priority="745" operator="notBetween">
      <formula>-0.1</formula>
      <formula>0.1</formula>
    </cfRule>
    <cfRule type="cellIs" dxfId="4198" priority="746" operator="between">
      <formula>-0.1</formula>
      <formula>0.1</formula>
    </cfRule>
  </conditionalFormatting>
  <conditionalFormatting sqref="E522:E523">
    <cfRule type="cellIs" dxfId="4197" priority="741" operator="equal">
      <formula>""</formula>
    </cfRule>
  </conditionalFormatting>
  <conditionalFormatting sqref="E522:E523">
    <cfRule type="cellIs" dxfId="4196" priority="740" operator="equal">
      <formula>""</formula>
    </cfRule>
  </conditionalFormatting>
  <conditionalFormatting sqref="E522:E523">
    <cfRule type="cellIs" dxfId="4195" priority="739" operator="equal">
      <formula>""</formula>
    </cfRule>
  </conditionalFormatting>
  <conditionalFormatting sqref="E522:E523">
    <cfRule type="cellIs" dxfId="4194" priority="738" operator="equal">
      <formula>""</formula>
    </cfRule>
  </conditionalFormatting>
  <conditionalFormatting sqref="E522:E523">
    <cfRule type="cellIs" dxfId="4193" priority="737" operator="between">
      <formula>-0.1</formula>
      <formula>0.1</formula>
    </cfRule>
  </conditionalFormatting>
  <conditionalFormatting sqref="E536">
    <cfRule type="cellIs" dxfId="4192" priority="732" operator="equal">
      <formula>""</formula>
    </cfRule>
    <cfRule type="cellIs" dxfId="4191" priority="733" operator="notBetween">
      <formula>-0.5</formula>
      <formula>0.5</formula>
    </cfRule>
    <cfRule type="cellIs" dxfId="4190" priority="734" operator="notBetween">
      <formula>-0.3333</formula>
      <formula>0.3333</formula>
    </cfRule>
    <cfRule type="cellIs" dxfId="4189" priority="735" operator="notBetween">
      <formula>-0.1</formula>
      <formula>0.1</formula>
    </cfRule>
    <cfRule type="cellIs" dxfId="4188" priority="736" operator="between">
      <formula>-0.1</formula>
      <formula>0.1</formula>
    </cfRule>
  </conditionalFormatting>
  <conditionalFormatting sqref="E536">
    <cfRule type="cellIs" dxfId="4187" priority="731" operator="equal">
      <formula>""</formula>
    </cfRule>
  </conditionalFormatting>
  <conditionalFormatting sqref="E536">
    <cfRule type="cellIs" dxfId="4186" priority="730" operator="equal">
      <formula>""</formula>
    </cfRule>
  </conditionalFormatting>
  <conditionalFormatting sqref="E536">
    <cfRule type="cellIs" dxfId="4185" priority="729" operator="equal">
      <formula>""</formula>
    </cfRule>
  </conditionalFormatting>
  <conditionalFormatting sqref="E536">
    <cfRule type="cellIs" dxfId="4184" priority="728" operator="equal">
      <formula>""</formula>
    </cfRule>
  </conditionalFormatting>
  <conditionalFormatting sqref="E536">
    <cfRule type="cellIs" dxfId="4183" priority="727" operator="between">
      <formula>-0.1</formula>
      <formula>0.1</formula>
    </cfRule>
  </conditionalFormatting>
  <conditionalFormatting sqref="E540">
    <cfRule type="cellIs" dxfId="4182" priority="722" operator="equal">
      <formula>""</formula>
    </cfRule>
    <cfRule type="cellIs" dxfId="4181" priority="723" operator="notBetween">
      <formula>-0.5</formula>
      <formula>0.5</formula>
    </cfRule>
    <cfRule type="cellIs" dxfId="4180" priority="724" operator="notBetween">
      <formula>-0.3333</formula>
      <formula>0.3333</formula>
    </cfRule>
    <cfRule type="cellIs" dxfId="4179" priority="725" operator="notBetween">
      <formula>-0.1</formula>
      <formula>0.1</formula>
    </cfRule>
    <cfRule type="cellIs" dxfId="4178" priority="726" operator="between">
      <formula>-0.1</formula>
      <formula>0.1</formula>
    </cfRule>
  </conditionalFormatting>
  <conditionalFormatting sqref="E540">
    <cfRule type="cellIs" dxfId="4177" priority="721" operator="equal">
      <formula>""</formula>
    </cfRule>
  </conditionalFormatting>
  <conditionalFormatting sqref="E540">
    <cfRule type="cellIs" dxfId="4176" priority="720" operator="equal">
      <formula>""</formula>
    </cfRule>
  </conditionalFormatting>
  <conditionalFormatting sqref="E540">
    <cfRule type="cellIs" dxfId="4175" priority="719" operator="equal">
      <formula>""</formula>
    </cfRule>
  </conditionalFormatting>
  <conditionalFormatting sqref="E540">
    <cfRule type="cellIs" dxfId="4174" priority="718" operator="equal">
      <formula>""</formula>
    </cfRule>
  </conditionalFormatting>
  <conditionalFormatting sqref="E540">
    <cfRule type="cellIs" dxfId="4173" priority="717" operator="between">
      <formula>-0.1</formula>
      <formula>0.1</formula>
    </cfRule>
  </conditionalFormatting>
  <conditionalFormatting sqref="E542:E544">
    <cfRule type="cellIs" dxfId="4172" priority="712" operator="equal">
      <formula>""</formula>
    </cfRule>
    <cfRule type="cellIs" dxfId="4171" priority="713" operator="notBetween">
      <formula>-0.5</formula>
      <formula>0.5</formula>
    </cfRule>
    <cfRule type="cellIs" dxfId="4170" priority="714" operator="notBetween">
      <formula>-0.3333</formula>
      <formula>0.3333</formula>
    </cfRule>
    <cfRule type="cellIs" dxfId="4169" priority="715" operator="notBetween">
      <formula>-0.1</formula>
      <formula>0.1</formula>
    </cfRule>
    <cfRule type="cellIs" dxfId="4168" priority="716" operator="between">
      <formula>-0.1</formula>
      <formula>0.1</formula>
    </cfRule>
  </conditionalFormatting>
  <conditionalFormatting sqref="E542:E544">
    <cfRule type="cellIs" dxfId="4167" priority="711" operator="equal">
      <formula>""</formula>
    </cfRule>
  </conditionalFormatting>
  <conditionalFormatting sqref="E542:E544">
    <cfRule type="cellIs" dxfId="4166" priority="710" operator="equal">
      <formula>""</formula>
    </cfRule>
  </conditionalFormatting>
  <conditionalFormatting sqref="E542:E544">
    <cfRule type="cellIs" dxfId="4165" priority="709" operator="equal">
      <formula>""</formula>
    </cfRule>
  </conditionalFormatting>
  <conditionalFormatting sqref="E542:E544">
    <cfRule type="cellIs" dxfId="4164" priority="708" operator="equal">
      <formula>""</formula>
    </cfRule>
  </conditionalFormatting>
  <conditionalFormatting sqref="E542:E544">
    <cfRule type="cellIs" dxfId="4163" priority="707" operator="between">
      <formula>-0.1</formula>
      <formula>0.1</formula>
    </cfRule>
  </conditionalFormatting>
  <conditionalFormatting sqref="E91">
    <cfRule type="cellIs" dxfId="4162" priority="702" operator="equal">
      <formula>""</formula>
    </cfRule>
    <cfRule type="cellIs" dxfId="4161" priority="703" operator="notBetween">
      <formula>-0.5</formula>
      <formula>0.5</formula>
    </cfRule>
    <cfRule type="cellIs" dxfId="4160" priority="704" operator="notBetween">
      <formula>-0.3333</formula>
      <formula>0.3333</formula>
    </cfRule>
    <cfRule type="cellIs" dxfId="4159" priority="705" operator="notBetween">
      <formula>-0.1</formula>
      <formula>0.1</formula>
    </cfRule>
    <cfRule type="cellIs" dxfId="4158" priority="706" operator="between">
      <formula>-0.1</formula>
      <formula>0.1</formula>
    </cfRule>
  </conditionalFormatting>
  <conditionalFormatting sqref="E91">
    <cfRule type="cellIs" dxfId="4157" priority="701" operator="equal">
      <formula>""</formula>
    </cfRule>
  </conditionalFormatting>
  <conditionalFormatting sqref="E91">
    <cfRule type="cellIs" dxfId="4156" priority="700" operator="equal">
      <formula>""</formula>
    </cfRule>
  </conditionalFormatting>
  <conditionalFormatting sqref="E91">
    <cfRule type="cellIs" dxfId="4155" priority="699" operator="equal">
      <formula>""</formula>
    </cfRule>
  </conditionalFormatting>
  <conditionalFormatting sqref="E91">
    <cfRule type="cellIs" dxfId="4154" priority="698" operator="equal">
      <formula>""</formula>
    </cfRule>
  </conditionalFormatting>
  <conditionalFormatting sqref="E91">
    <cfRule type="cellIs" dxfId="4153" priority="697" operator="between">
      <formula>-0.1</formula>
      <formula>0.1</formula>
    </cfRule>
  </conditionalFormatting>
  <conditionalFormatting sqref="E557:E558">
    <cfRule type="cellIs" dxfId="4152" priority="656" operator="equal">
      <formula>""</formula>
    </cfRule>
    <cfRule type="cellIs" dxfId="4151" priority="695" operator="between">
      <formula>-0.1</formula>
      <formula>0.1</formula>
    </cfRule>
    <cfRule type="cellIs" dxfId="4150" priority="696" operator="equal">
      <formula>""</formula>
    </cfRule>
  </conditionalFormatting>
  <conditionalFormatting sqref="E557:E558">
    <cfRule type="cellIs" dxfId="4149" priority="693" operator="between">
      <formula>-0.1</formula>
      <formula>0.1</formula>
    </cfRule>
    <cfRule type="cellIs" dxfId="4148" priority="694" operator="equal">
      <formula>""</formula>
    </cfRule>
  </conditionalFormatting>
  <conditionalFormatting sqref="E557:E558">
    <cfRule type="cellIs" dxfId="4147" priority="691" operator="between">
      <formula>-0.1</formula>
      <formula>0.1</formula>
    </cfRule>
    <cfRule type="cellIs" dxfId="4146" priority="692" operator="equal">
      <formula>""</formula>
    </cfRule>
  </conditionalFormatting>
  <conditionalFormatting sqref="E557:E558">
    <cfRule type="cellIs" dxfId="4145" priority="689" operator="between">
      <formula>-0.1</formula>
      <formula>0.1</formula>
    </cfRule>
    <cfRule type="cellIs" dxfId="4144" priority="690" operator="equal">
      <formula>""</formula>
    </cfRule>
  </conditionalFormatting>
  <conditionalFormatting sqref="E557:E558">
    <cfRule type="cellIs" dxfId="4143" priority="687" operator="between">
      <formula>-0.1</formula>
      <formula>0.1</formula>
    </cfRule>
    <cfRule type="cellIs" dxfId="4142" priority="688" operator="equal">
      <formula>""</formula>
    </cfRule>
  </conditionalFormatting>
  <conditionalFormatting sqref="E557:E558">
    <cfRule type="cellIs" dxfId="4141" priority="685" operator="between">
      <formula>-0.1</formula>
      <formula>0.1</formula>
    </cfRule>
    <cfRule type="cellIs" dxfId="4140" priority="686" operator="equal">
      <formula>""</formula>
    </cfRule>
  </conditionalFormatting>
  <conditionalFormatting sqref="E557:E558">
    <cfRule type="cellIs" dxfId="4139" priority="683" operator="between">
      <formula>-0.1</formula>
      <formula>0.1</formula>
    </cfRule>
    <cfRule type="cellIs" dxfId="4138" priority="684" operator="equal">
      <formula>""</formula>
    </cfRule>
  </conditionalFormatting>
  <conditionalFormatting sqref="E557:E558">
    <cfRule type="cellIs" dxfId="4137" priority="681" operator="between">
      <formula>-0.1</formula>
      <formula>0.1</formula>
    </cfRule>
    <cfRule type="cellIs" dxfId="4136" priority="682" operator="equal">
      <formula>""</formula>
    </cfRule>
  </conditionalFormatting>
  <conditionalFormatting sqref="E557:E558">
    <cfRule type="cellIs" dxfId="4135" priority="679" operator="between">
      <formula>-0.1</formula>
      <formula>0.1</formula>
    </cfRule>
    <cfRule type="cellIs" dxfId="4134" priority="680" operator="equal">
      <formula>""</formula>
    </cfRule>
  </conditionalFormatting>
  <conditionalFormatting sqref="E557:E558">
    <cfRule type="cellIs" dxfId="4133" priority="677" operator="between">
      <formula>-0.1</formula>
      <formula>0.1</formula>
    </cfRule>
    <cfRule type="cellIs" dxfId="4132" priority="678" operator="equal">
      <formula>""</formula>
    </cfRule>
  </conditionalFormatting>
  <conditionalFormatting sqref="E557:E558">
    <cfRule type="cellIs" dxfId="4131" priority="675" operator="between">
      <formula>-0.1</formula>
      <formula>0.1</formula>
    </cfRule>
    <cfRule type="cellIs" dxfId="4130" priority="676" operator="equal">
      <formula>""</formula>
    </cfRule>
  </conditionalFormatting>
  <conditionalFormatting sqref="E557:E558">
    <cfRule type="cellIs" dxfId="4129" priority="673" operator="between">
      <formula>-0.1</formula>
      <formula>0.1</formula>
    </cfRule>
    <cfRule type="cellIs" dxfId="4128" priority="674" operator="equal">
      <formula>""</formula>
    </cfRule>
  </conditionalFormatting>
  <conditionalFormatting sqref="E557:E558">
    <cfRule type="cellIs" dxfId="4127" priority="671" operator="between">
      <formula>-0.1</formula>
      <formula>0.1</formula>
    </cfRule>
    <cfRule type="cellIs" dxfId="4126" priority="672" operator="equal">
      <formula>""</formula>
    </cfRule>
  </conditionalFormatting>
  <conditionalFormatting sqref="E557:E558">
    <cfRule type="cellIs" dxfId="4125" priority="669" operator="between">
      <formula>-0.1</formula>
      <formula>0.1</formula>
    </cfRule>
    <cfRule type="cellIs" dxfId="4124" priority="670" operator="equal">
      <formula>""</formula>
    </cfRule>
  </conditionalFormatting>
  <conditionalFormatting sqref="E557:E558">
    <cfRule type="cellIs" dxfId="4123" priority="667" operator="between">
      <formula>-0.1</formula>
      <formula>0.1</formula>
    </cfRule>
    <cfRule type="cellIs" dxfId="4122" priority="668" operator="equal">
      <formula>""</formula>
    </cfRule>
  </conditionalFormatting>
  <conditionalFormatting sqref="E557:E558">
    <cfRule type="cellIs" dxfId="4121" priority="665" operator="between">
      <formula>-0.1</formula>
      <formula>0.1</formula>
    </cfRule>
    <cfRule type="cellIs" dxfId="4120" priority="666" operator="equal">
      <formula>""</formula>
    </cfRule>
  </conditionalFormatting>
  <conditionalFormatting sqref="E557:E558">
    <cfRule type="cellIs" dxfId="4119" priority="663" operator="between">
      <formula>-0.1</formula>
      <formula>0.1</formula>
    </cfRule>
    <cfRule type="cellIs" dxfId="4118" priority="664" operator="equal">
      <formula>""</formula>
    </cfRule>
  </conditionalFormatting>
  <conditionalFormatting sqref="E557:E558">
    <cfRule type="cellIs" dxfId="4117" priority="661" operator="between">
      <formula>-0.1</formula>
      <formula>0.1</formula>
    </cfRule>
    <cfRule type="cellIs" dxfId="4116" priority="662" operator="equal">
      <formula>""</formula>
    </cfRule>
  </conditionalFormatting>
  <conditionalFormatting sqref="E557:E558">
    <cfRule type="cellIs" dxfId="4115" priority="659" operator="between">
      <formula>-0.1</formula>
      <formula>0.1</formula>
    </cfRule>
    <cfRule type="cellIs" dxfId="4114" priority="660" operator="equal">
      <formula>""</formula>
    </cfRule>
  </conditionalFormatting>
  <conditionalFormatting sqref="E557:E558">
    <cfRule type="cellIs" dxfId="4113" priority="657" operator="between">
      <formula>-0.1</formula>
      <formula>0.1</formula>
    </cfRule>
    <cfRule type="cellIs" dxfId="4112" priority="658" operator="equal">
      <formula>""</formula>
    </cfRule>
  </conditionalFormatting>
  <conditionalFormatting sqref="E274">
    <cfRule type="cellIs" dxfId="4111" priority="651" operator="equal">
      <formula>""</formula>
    </cfRule>
    <cfRule type="cellIs" dxfId="4110" priority="652" operator="notBetween">
      <formula>-0.5</formula>
      <formula>0.5</formula>
    </cfRule>
    <cfRule type="cellIs" dxfId="4109" priority="653" operator="notBetween">
      <formula>-0.3333</formula>
      <formula>0.3333</formula>
    </cfRule>
    <cfRule type="cellIs" dxfId="4108" priority="654" operator="notBetween">
      <formula>-0.1</formula>
      <formula>0.1</formula>
    </cfRule>
    <cfRule type="cellIs" dxfId="4107" priority="655" operator="between">
      <formula>-0.1</formula>
      <formula>0.1</formula>
    </cfRule>
  </conditionalFormatting>
  <conditionalFormatting sqref="E280">
    <cfRule type="cellIs" dxfId="4106" priority="646" operator="equal">
      <formula>""</formula>
    </cfRule>
    <cfRule type="cellIs" dxfId="4105" priority="647" operator="notBetween">
      <formula>-0.5</formula>
      <formula>0.5</formula>
    </cfRule>
    <cfRule type="cellIs" dxfId="4104" priority="648" operator="notBetween">
      <formula>-0.3333</formula>
      <formula>0.3333</formula>
    </cfRule>
    <cfRule type="cellIs" dxfId="4103" priority="649" operator="notBetween">
      <formula>-0.1</formula>
      <formula>0.1</formula>
    </cfRule>
    <cfRule type="cellIs" dxfId="4102" priority="650" operator="between">
      <formula>-0.1</formula>
      <formula>0.1</formula>
    </cfRule>
  </conditionalFormatting>
  <conditionalFormatting sqref="E302">
    <cfRule type="cellIs" dxfId="4101" priority="641" operator="equal">
      <formula>""</formula>
    </cfRule>
    <cfRule type="cellIs" dxfId="4100" priority="642" operator="notBetween">
      <formula>-0.5</formula>
      <formula>0.5</formula>
    </cfRule>
    <cfRule type="cellIs" dxfId="4099" priority="643" operator="notBetween">
      <formula>-0.3333</formula>
      <formula>0.3333</formula>
    </cfRule>
    <cfRule type="cellIs" dxfId="4098" priority="644" operator="notBetween">
      <formula>-0.1</formula>
      <formula>0.1</formula>
    </cfRule>
    <cfRule type="cellIs" dxfId="4097" priority="645" operator="between">
      <formula>-0.1</formula>
      <formula>0.1</formula>
    </cfRule>
  </conditionalFormatting>
  <conditionalFormatting sqref="E296">
    <cfRule type="cellIs" dxfId="4096" priority="631" operator="equal">
      <formula>""</formula>
    </cfRule>
    <cfRule type="cellIs" dxfId="4095" priority="632" operator="notBetween">
      <formula>-0.5</formula>
      <formula>0.5</formula>
    </cfRule>
    <cfRule type="cellIs" dxfId="4094" priority="633" operator="notBetween">
      <formula>-0.3333</formula>
      <formula>0.3333</formula>
    </cfRule>
    <cfRule type="cellIs" dxfId="4093" priority="634" operator="notBetween">
      <formula>-0.1</formula>
      <formula>0.1</formula>
    </cfRule>
    <cfRule type="cellIs" dxfId="4092" priority="635" operator="between">
      <formula>-0.1</formula>
      <formula>0.1</formula>
    </cfRule>
  </conditionalFormatting>
  <conditionalFormatting sqref="E318">
    <cfRule type="cellIs" dxfId="4091" priority="636" operator="equal">
      <formula>""</formula>
    </cfRule>
    <cfRule type="cellIs" dxfId="4090" priority="637" operator="notBetween">
      <formula>-0.5</formula>
      <formula>0.5</formula>
    </cfRule>
    <cfRule type="cellIs" dxfId="4089" priority="638" operator="notBetween">
      <formula>-0.3333</formula>
      <formula>0.3333</formula>
    </cfRule>
    <cfRule type="cellIs" dxfId="4088" priority="639" operator="notBetween">
      <formula>-0.1</formula>
      <formula>0.1</formula>
    </cfRule>
    <cfRule type="cellIs" dxfId="4087" priority="640" operator="between">
      <formula>-0.1</formula>
      <formula>0.1</formula>
    </cfRule>
  </conditionalFormatting>
  <conditionalFormatting sqref="E324">
    <cfRule type="cellIs" dxfId="4086" priority="626" operator="equal">
      <formula>""</formula>
    </cfRule>
    <cfRule type="cellIs" dxfId="4085" priority="627" operator="notBetween">
      <formula>-0.5</formula>
      <formula>0.5</formula>
    </cfRule>
    <cfRule type="cellIs" dxfId="4084" priority="628" operator="notBetween">
      <formula>-0.3333</formula>
      <formula>0.3333</formula>
    </cfRule>
    <cfRule type="cellIs" dxfId="4083" priority="629" operator="notBetween">
      <formula>-0.1</formula>
      <formula>0.1</formula>
    </cfRule>
    <cfRule type="cellIs" dxfId="4082" priority="630" operator="between">
      <formula>-0.1</formula>
      <formula>0.1</formula>
    </cfRule>
  </conditionalFormatting>
  <conditionalFormatting sqref="L246:L304">
    <cfRule type="cellIs" dxfId="4081" priority="81" operator="equal">
      <formula>""</formula>
    </cfRule>
    <cfRule type="cellIs" dxfId="4080" priority="82" operator="notBetween">
      <formula>-0.5</formula>
      <formula>0.5</formula>
    </cfRule>
    <cfRule type="cellIs" dxfId="4079" priority="83" operator="notBetween">
      <formula>-0.3333</formula>
      <formula>0.3333</formula>
    </cfRule>
    <cfRule type="cellIs" dxfId="4078" priority="84" operator="notBetween">
      <formula>-0.1</formula>
      <formula>0.1</formula>
    </cfRule>
    <cfRule type="cellIs" dxfId="4077" priority="85" operator="between">
      <formula>-0.1</formula>
      <formula>0.1</formula>
    </cfRule>
  </conditionalFormatting>
  <conditionalFormatting sqref="L305:L308">
    <cfRule type="cellIs" dxfId="4076" priority="76" operator="equal">
      <formula>""</formula>
    </cfRule>
    <cfRule type="cellIs" dxfId="4075" priority="77" operator="notBetween">
      <formula>-0.5</formula>
      <formula>0.5</formula>
    </cfRule>
    <cfRule type="cellIs" dxfId="4074" priority="78" operator="notBetween">
      <formula>-0.3333</formula>
      <formula>0.3333</formula>
    </cfRule>
    <cfRule type="cellIs" dxfId="4073" priority="79" operator="notBetween">
      <formula>-0.1</formula>
      <formula>0.1</formula>
    </cfRule>
    <cfRule type="cellIs" dxfId="4072" priority="80" operator="between">
      <formula>-0.1</formula>
      <formula>0.1</formula>
    </cfRule>
  </conditionalFormatting>
  <conditionalFormatting sqref="L309:L310">
    <cfRule type="cellIs" dxfId="4071" priority="71" operator="equal">
      <formula>""</formula>
    </cfRule>
    <cfRule type="cellIs" dxfId="4070" priority="72" operator="notBetween">
      <formula>-0.5</formula>
      <formula>0.5</formula>
    </cfRule>
    <cfRule type="cellIs" dxfId="4069" priority="73" operator="notBetween">
      <formula>-0.3333</formula>
      <formula>0.3333</formula>
    </cfRule>
    <cfRule type="cellIs" dxfId="4068" priority="74" operator="notBetween">
      <formula>-0.1</formula>
      <formula>0.1</formula>
    </cfRule>
    <cfRule type="cellIs" dxfId="4067" priority="75" operator="between">
      <formula>-0.1</formula>
      <formula>0.1</formula>
    </cfRule>
  </conditionalFormatting>
  <conditionalFormatting sqref="L131:L132">
    <cfRule type="cellIs" dxfId="4066" priority="66" operator="equal">
      <formula>""</formula>
    </cfRule>
    <cfRule type="cellIs" dxfId="4065" priority="67" operator="notBetween">
      <formula>-0.5</formula>
      <formula>0.5</formula>
    </cfRule>
    <cfRule type="cellIs" dxfId="4064" priority="68" operator="notBetween">
      <formula>-0.3333</formula>
      <formula>0.3333</formula>
    </cfRule>
    <cfRule type="cellIs" dxfId="4063" priority="69" operator="notBetween">
      <formula>-0.1</formula>
      <formula>0.1</formula>
    </cfRule>
    <cfRule type="cellIs" dxfId="4062" priority="70" operator="between">
      <formula>-0.1</formula>
      <formula>0.1</formula>
    </cfRule>
  </conditionalFormatting>
  <conditionalFormatting sqref="L95 L101 L98:L99 L127:L129">
    <cfRule type="cellIs" dxfId="4061" priority="621" operator="equal">
      <formula>""</formula>
    </cfRule>
    <cfRule type="cellIs" dxfId="4060" priority="622" operator="notBetween">
      <formula>-0.5</formula>
      <formula>0.5</formula>
    </cfRule>
    <cfRule type="cellIs" dxfId="4059" priority="623" operator="notBetween">
      <formula>-0.3333</formula>
      <formula>0.3333</formula>
    </cfRule>
    <cfRule type="cellIs" dxfId="4058" priority="624" operator="notBetween">
      <formula>-0.1</formula>
      <formula>0.1</formula>
    </cfRule>
    <cfRule type="cellIs" dxfId="4057" priority="625" operator="between">
      <formula>-0.1</formula>
      <formula>0.1</formula>
    </cfRule>
  </conditionalFormatting>
  <conditionalFormatting sqref="L100">
    <cfRule type="cellIs" dxfId="4056" priority="476" operator="equal">
      <formula>""</formula>
    </cfRule>
    <cfRule type="cellIs" dxfId="4055" priority="477" operator="notBetween">
      <formula>-0.5</formula>
      <formula>0.5</formula>
    </cfRule>
    <cfRule type="cellIs" dxfId="4054" priority="478" operator="notBetween">
      <formula>-0.3333</formula>
      <formula>0.3333</formula>
    </cfRule>
    <cfRule type="cellIs" dxfId="4053" priority="479" operator="notBetween">
      <formula>-0.1</formula>
      <formula>0.1</formula>
    </cfRule>
    <cfRule type="cellIs" dxfId="4052" priority="480" operator="between">
      <formula>-0.1</formula>
      <formula>0.1</formula>
    </cfRule>
  </conditionalFormatting>
  <conditionalFormatting sqref="L4">
    <cfRule type="cellIs" dxfId="4051" priority="616" operator="equal">
      <formula>""</formula>
    </cfRule>
    <cfRule type="cellIs" dxfId="4050" priority="617" operator="notBetween">
      <formula>-0.5</formula>
      <formula>0.5</formula>
    </cfRule>
    <cfRule type="cellIs" dxfId="4049" priority="618" operator="notBetween">
      <formula>-0.3333</formula>
      <formula>0.3333</formula>
    </cfRule>
    <cfRule type="cellIs" dxfId="4048" priority="619" operator="notBetween">
      <formula>-0.1</formula>
      <formula>0.1</formula>
    </cfRule>
    <cfRule type="cellIs" dxfId="4047" priority="620" operator="between">
      <formula>-0.1</formula>
      <formula>0.1</formula>
    </cfRule>
  </conditionalFormatting>
  <conditionalFormatting sqref="L9:L10">
    <cfRule type="cellIs" dxfId="4046" priority="611" operator="equal">
      <formula>""</formula>
    </cfRule>
    <cfRule type="cellIs" dxfId="4045" priority="612" operator="notBetween">
      <formula>-0.5</formula>
      <formula>0.5</formula>
    </cfRule>
    <cfRule type="cellIs" dxfId="4044" priority="613" operator="notBetween">
      <formula>-0.3333</formula>
      <formula>0.3333</formula>
    </cfRule>
    <cfRule type="cellIs" dxfId="4043" priority="614" operator="notBetween">
      <formula>-0.1</formula>
      <formula>0.1</formula>
    </cfRule>
    <cfRule type="cellIs" dxfId="4042" priority="615" operator="between">
      <formula>-0.1</formula>
      <formula>0.1</formula>
    </cfRule>
  </conditionalFormatting>
  <conditionalFormatting sqref="L14:L16">
    <cfRule type="cellIs" dxfId="4041" priority="601" operator="equal">
      <formula>""</formula>
    </cfRule>
    <cfRule type="cellIs" dxfId="4040" priority="602" operator="notBetween">
      <formula>-0.5</formula>
      <formula>0.5</formula>
    </cfRule>
    <cfRule type="cellIs" dxfId="4039" priority="603" operator="notBetween">
      <formula>-0.3333</formula>
      <formula>0.3333</formula>
    </cfRule>
    <cfRule type="cellIs" dxfId="4038" priority="604" operator="notBetween">
      <formula>-0.1</formula>
      <formula>0.1</formula>
    </cfRule>
    <cfRule type="cellIs" dxfId="4037" priority="605" operator="between">
      <formula>-0.1</formula>
      <formula>0.1</formula>
    </cfRule>
  </conditionalFormatting>
  <conditionalFormatting sqref="L19">
    <cfRule type="cellIs" dxfId="4036" priority="596" operator="equal">
      <formula>""</formula>
    </cfRule>
    <cfRule type="cellIs" dxfId="4035" priority="597" operator="notBetween">
      <formula>-0.5</formula>
      <formula>0.5</formula>
    </cfRule>
    <cfRule type="cellIs" dxfId="4034" priority="598" operator="notBetween">
      <formula>-0.3333</formula>
      <formula>0.3333</formula>
    </cfRule>
    <cfRule type="cellIs" dxfId="4033" priority="599" operator="notBetween">
      <formula>-0.1</formula>
      <formula>0.1</formula>
    </cfRule>
    <cfRule type="cellIs" dxfId="4032" priority="600" operator="between">
      <formula>-0.1</formula>
      <formula>0.1</formula>
    </cfRule>
  </conditionalFormatting>
  <conditionalFormatting sqref="L20:L22">
    <cfRule type="cellIs" dxfId="4031" priority="591" operator="equal">
      <formula>""</formula>
    </cfRule>
    <cfRule type="cellIs" dxfId="4030" priority="592" operator="notBetween">
      <formula>-0.5</formula>
      <formula>0.5</formula>
    </cfRule>
    <cfRule type="cellIs" dxfId="4029" priority="593" operator="notBetween">
      <formula>-0.3333</formula>
      <formula>0.3333</formula>
    </cfRule>
    <cfRule type="cellIs" dxfId="4028" priority="594" operator="notBetween">
      <formula>-0.1</formula>
      <formula>0.1</formula>
    </cfRule>
    <cfRule type="cellIs" dxfId="4027" priority="595" operator="between">
      <formula>-0.1</formula>
      <formula>0.1</formula>
    </cfRule>
  </conditionalFormatting>
  <conditionalFormatting sqref="L26 L28:L29">
    <cfRule type="cellIs" dxfId="4026" priority="586" operator="equal">
      <formula>""</formula>
    </cfRule>
    <cfRule type="cellIs" dxfId="4025" priority="587" operator="notBetween">
      <formula>-0.5</formula>
      <formula>0.5</formula>
    </cfRule>
    <cfRule type="cellIs" dxfId="4024" priority="588" operator="notBetween">
      <formula>-0.3333</formula>
      <formula>0.3333</formula>
    </cfRule>
    <cfRule type="cellIs" dxfId="4023" priority="589" operator="notBetween">
      <formula>-0.1</formula>
      <formula>0.1</formula>
    </cfRule>
    <cfRule type="cellIs" dxfId="4022" priority="590" operator="between">
      <formula>-0.1</formula>
      <formula>0.1</formula>
    </cfRule>
  </conditionalFormatting>
  <conditionalFormatting sqref="L32">
    <cfRule type="cellIs" dxfId="4021" priority="581" operator="equal">
      <formula>""</formula>
    </cfRule>
    <cfRule type="cellIs" dxfId="4020" priority="582" operator="notBetween">
      <formula>-0.5</formula>
      <formula>0.5</formula>
    </cfRule>
    <cfRule type="cellIs" dxfId="4019" priority="583" operator="notBetween">
      <formula>-0.3333</formula>
      <formula>0.3333</formula>
    </cfRule>
    <cfRule type="cellIs" dxfId="4018" priority="584" operator="notBetween">
      <formula>-0.1</formula>
      <formula>0.1</formula>
    </cfRule>
    <cfRule type="cellIs" dxfId="4017" priority="585" operator="between">
      <formula>-0.1</formula>
      <formula>0.1</formula>
    </cfRule>
  </conditionalFormatting>
  <conditionalFormatting sqref="L33 L35:L38">
    <cfRule type="cellIs" dxfId="4016" priority="576" operator="equal">
      <formula>""</formula>
    </cfRule>
    <cfRule type="cellIs" dxfId="4015" priority="577" operator="notBetween">
      <formula>-0.5</formula>
      <formula>0.5</formula>
    </cfRule>
    <cfRule type="cellIs" dxfId="4014" priority="578" operator="notBetween">
      <formula>-0.3333</formula>
      <formula>0.3333</formula>
    </cfRule>
    <cfRule type="cellIs" dxfId="4013" priority="579" operator="notBetween">
      <formula>-0.1</formula>
      <formula>0.1</formula>
    </cfRule>
    <cfRule type="cellIs" dxfId="4012" priority="580" operator="between">
      <formula>-0.1</formula>
      <formula>0.1</formula>
    </cfRule>
  </conditionalFormatting>
  <conditionalFormatting sqref="L42 L44:L46">
    <cfRule type="cellIs" dxfId="4011" priority="571" operator="equal">
      <formula>""</formula>
    </cfRule>
    <cfRule type="cellIs" dxfId="4010" priority="572" operator="notBetween">
      <formula>-0.5</formula>
      <formula>0.5</formula>
    </cfRule>
    <cfRule type="cellIs" dxfId="4009" priority="573" operator="notBetween">
      <formula>-0.3333</formula>
      <formula>0.3333</formula>
    </cfRule>
    <cfRule type="cellIs" dxfId="4008" priority="574" operator="notBetween">
      <formula>-0.1</formula>
      <formula>0.1</formula>
    </cfRule>
    <cfRule type="cellIs" dxfId="4007" priority="575" operator="between">
      <formula>-0.1</formula>
      <formula>0.1</formula>
    </cfRule>
  </conditionalFormatting>
  <conditionalFormatting sqref="L50">
    <cfRule type="cellIs" dxfId="4006" priority="566" operator="equal">
      <formula>""</formula>
    </cfRule>
    <cfRule type="cellIs" dxfId="4005" priority="567" operator="notBetween">
      <formula>-0.5</formula>
      <formula>0.5</formula>
    </cfRule>
    <cfRule type="cellIs" dxfId="4004" priority="568" operator="notBetween">
      <formula>-0.3333</formula>
      <formula>0.3333</formula>
    </cfRule>
    <cfRule type="cellIs" dxfId="4003" priority="569" operator="notBetween">
      <formula>-0.1</formula>
      <formula>0.1</formula>
    </cfRule>
    <cfRule type="cellIs" dxfId="4002" priority="570" operator="between">
      <formula>-0.1</formula>
      <formula>0.1</formula>
    </cfRule>
  </conditionalFormatting>
  <conditionalFormatting sqref="L51:L52">
    <cfRule type="cellIs" dxfId="4001" priority="561" operator="equal">
      <formula>""</formula>
    </cfRule>
    <cfRule type="cellIs" dxfId="4000" priority="562" operator="notBetween">
      <formula>-0.5</formula>
      <formula>0.5</formula>
    </cfRule>
    <cfRule type="cellIs" dxfId="3999" priority="563" operator="notBetween">
      <formula>-0.3333</formula>
      <formula>0.3333</formula>
    </cfRule>
    <cfRule type="cellIs" dxfId="3998" priority="564" operator="notBetween">
      <formula>-0.1</formula>
      <formula>0.1</formula>
    </cfRule>
    <cfRule type="cellIs" dxfId="3997" priority="565" operator="between">
      <formula>-0.1</formula>
      <formula>0.1</formula>
    </cfRule>
  </conditionalFormatting>
  <conditionalFormatting sqref="L49">
    <cfRule type="cellIs" dxfId="3996" priority="556" operator="equal">
      <formula>""</formula>
    </cfRule>
    <cfRule type="cellIs" dxfId="3995" priority="557" operator="notBetween">
      <formula>-0.5</formula>
      <formula>0.5</formula>
    </cfRule>
    <cfRule type="cellIs" dxfId="3994" priority="558" operator="notBetween">
      <formula>-0.3333</formula>
      <formula>0.3333</formula>
    </cfRule>
    <cfRule type="cellIs" dxfId="3993" priority="559" operator="notBetween">
      <formula>-0.1</formula>
      <formula>0.1</formula>
    </cfRule>
    <cfRule type="cellIs" dxfId="3992" priority="560" operator="between">
      <formula>-0.1</formula>
      <formula>0.1</formula>
    </cfRule>
  </conditionalFormatting>
  <conditionalFormatting sqref="L433">
    <cfRule type="cellIs" dxfId="3991" priority="356" operator="equal">
      <formula>""</formula>
    </cfRule>
    <cfRule type="cellIs" dxfId="3990" priority="357" operator="notBetween">
      <formula>-0.5</formula>
      <formula>0.5</formula>
    </cfRule>
    <cfRule type="cellIs" dxfId="3989" priority="358" operator="notBetween">
      <formula>-0.3333</formula>
      <formula>0.3333</formula>
    </cfRule>
    <cfRule type="cellIs" dxfId="3988" priority="359" operator="notBetween">
      <formula>-0.1</formula>
      <formula>0.1</formula>
    </cfRule>
    <cfRule type="cellIs" dxfId="3987" priority="360" operator="between">
      <formula>-0.1</formula>
      <formula>0.1</formula>
    </cfRule>
  </conditionalFormatting>
  <conditionalFormatting sqref="L58 L63 L72">
    <cfRule type="cellIs" dxfId="3986" priority="551" operator="equal">
      <formula>""</formula>
    </cfRule>
    <cfRule type="cellIs" dxfId="3985" priority="552" operator="notBetween">
      <formula>-0.5</formula>
      <formula>0.5</formula>
    </cfRule>
    <cfRule type="cellIs" dxfId="3984" priority="553" operator="notBetween">
      <formula>-0.3333</formula>
      <formula>0.3333</formula>
    </cfRule>
    <cfRule type="cellIs" dxfId="3983" priority="554" operator="notBetween">
      <formula>-0.1</formula>
      <formula>0.1</formula>
    </cfRule>
    <cfRule type="cellIs" dxfId="3982" priority="555" operator="between">
      <formula>-0.1</formula>
      <formula>0.1</formula>
    </cfRule>
  </conditionalFormatting>
  <conditionalFormatting sqref="L60">
    <cfRule type="cellIs" dxfId="3981" priority="546" operator="equal">
      <formula>""</formula>
    </cfRule>
    <cfRule type="cellIs" dxfId="3980" priority="547" operator="notBetween">
      <formula>-0.5</formula>
      <formula>0.5</formula>
    </cfRule>
    <cfRule type="cellIs" dxfId="3979" priority="548" operator="notBetween">
      <formula>-0.3333</formula>
      <formula>0.3333</formula>
    </cfRule>
    <cfRule type="cellIs" dxfId="3978" priority="549" operator="notBetween">
      <formula>-0.1</formula>
      <formula>0.1</formula>
    </cfRule>
    <cfRule type="cellIs" dxfId="3977" priority="550" operator="between">
      <formula>-0.1</formula>
      <formula>0.1</formula>
    </cfRule>
  </conditionalFormatting>
  <conditionalFormatting sqref="L61:L62">
    <cfRule type="cellIs" dxfId="3976" priority="541" operator="equal">
      <formula>""</formula>
    </cfRule>
    <cfRule type="cellIs" dxfId="3975" priority="542" operator="notBetween">
      <formula>-0.5</formula>
      <formula>0.5</formula>
    </cfRule>
    <cfRule type="cellIs" dxfId="3974" priority="543" operator="notBetween">
      <formula>-0.3333</formula>
      <formula>0.3333</formula>
    </cfRule>
    <cfRule type="cellIs" dxfId="3973" priority="544" operator="notBetween">
      <formula>-0.1</formula>
      <formula>0.1</formula>
    </cfRule>
    <cfRule type="cellIs" dxfId="3972" priority="545" operator="between">
      <formula>-0.1</formula>
      <formula>0.1</formula>
    </cfRule>
  </conditionalFormatting>
  <conditionalFormatting sqref="L65">
    <cfRule type="cellIs" dxfId="3971" priority="536" operator="equal">
      <formula>""</formula>
    </cfRule>
    <cfRule type="cellIs" dxfId="3970" priority="537" operator="notBetween">
      <formula>-0.5</formula>
      <formula>0.5</formula>
    </cfRule>
    <cfRule type="cellIs" dxfId="3969" priority="538" operator="notBetween">
      <formula>-0.3333</formula>
      <formula>0.3333</formula>
    </cfRule>
    <cfRule type="cellIs" dxfId="3968" priority="539" operator="notBetween">
      <formula>-0.1</formula>
      <formula>0.1</formula>
    </cfRule>
    <cfRule type="cellIs" dxfId="3967" priority="540" operator="between">
      <formula>-0.1</formula>
      <formula>0.1</formula>
    </cfRule>
  </conditionalFormatting>
  <conditionalFormatting sqref="L68">
    <cfRule type="cellIs" dxfId="3966" priority="531" operator="equal">
      <formula>""</formula>
    </cfRule>
    <cfRule type="cellIs" dxfId="3965" priority="532" operator="notBetween">
      <formula>-0.5</formula>
      <formula>0.5</formula>
    </cfRule>
    <cfRule type="cellIs" dxfId="3964" priority="533" operator="notBetween">
      <formula>-0.3333</formula>
      <formula>0.3333</formula>
    </cfRule>
    <cfRule type="cellIs" dxfId="3963" priority="534" operator="notBetween">
      <formula>-0.1</formula>
      <formula>0.1</formula>
    </cfRule>
    <cfRule type="cellIs" dxfId="3962" priority="535" operator="between">
      <formula>-0.1</formula>
      <formula>0.1</formula>
    </cfRule>
  </conditionalFormatting>
  <conditionalFormatting sqref="L71">
    <cfRule type="cellIs" dxfId="3961" priority="526" operator="equal">
      <formula>""</formula>
    </cfRule>
    <cfRule type="cellIs" dxfId="3960" priority="527" operator="notBetween">
      <formula>-0.5</formula>
      <formula>0.5</formula>
    </cfRule>
    <cfRule type="cellIs" dxfId="3959" priority="528" operator="notBetween">
      <formula>-0.3333</formula>
      <formula>0.3333</formula>
    </cfRule>
    <cfRule type="cellIs" dxfId="3958" priority="529" operator="notBetween">
      <formula>-0.1</formula>
      <formula>0.1</formula>
    </cfRule>
    <cfRule type="cellIs" dxfId="3957" priority="530" operator="between">
      <formula>-0.1</formula>
      <formula>0.1</formula>
    </cfRule>
  </conditionalFormatting>
  <conditionalFormatting sqref="L74:L77">
    <cfRule type="cellIs" dxfId="3956" priority="521" operator="equal">
      <formula>""</formula>
    </cfRule>
    <cfRule type="cellIs" dxfId="3955" priority="522" operator="notBetween">
      <formula>-0.5</formula>
      <formula>0.5</formula>
    </cfRule>
    <cfRule type="cellIs" dxfId="3954" priority="523" operator="notBetween">
      <formula>-0.3333</formula>
      <formula>0.3333</formula>
    </cfRule>
    <cfRule type="cellIs" dxfId="3953" priority="524" operator="notBetween">
      <formula>-0.1</formula>
      <formula>0.1</formula>
    </cfRule>
    <cfRule type="cellIs" dxfId="3952" priority="525" operator="between">
      <formula>-0.1</formula>
      <formula>0.1</formula>
    </cfRule>
  </conditionalFormatting>
  <conditionalFormatting sqref="L80">
    <cfRule type="cellIs" dxfId="3951" priority="516" operator="equal">
      <formula>""</formula>
    </cfRule>
    <cfRule type="cellIs" dxfId="3950" priority="517" operator="notBetween">
      <formula>-0.5</formula>
      <formula>0.5</formula>
    </cfRule>
    <cfRule type="cellIs" dxfId="3949" priority="518" operator="notBetween">
      <formula>-0.3333</formula>
      <formula>0.3333</formula>
    </cfRule>
    <cfRule type="cellIs" dxfId="3948" priority="519" operator="notBetween">
      <formula>-0.1</formula>
      <formula>0.1</formula>
    </cfRule>
    <cfRule type="cellIs" dxfId="3947" priority="520" operator="between">
      <formula>-0.1</formula>
      <formula>0.1</formula>
    </cfRule>
  </conditionalFormatting>
  <conditionalFormatting sqref="L82">
    <cfRule type="cellIs" dxfId="3946" priority="511" operator="equal">
      <formula>""</formula>
    </cfRule>
    <cfRule type="cellIs" dxfId="3945" priority="512" operator="notBetween">
      <formula>-0.5</formula>
      <formula>0.5</formula>
    </cfRule>
    <cfRule type="cellIs" dxfId="3944" priority="513" operator="notBetween">
      <formula>-0.3333</formula>
      <formula>0.3333</formula>
    </cfRule>
    <cfRule type="cellIs" dxfId="3943" priority="514" operator="notBetween">
      <formula>-0.1</formula>
      <formula>0.1</formula>
    </cfRule>
    <cfRule type="cellIs" dxfId="3942" priority="515" operator="between">
      <formula>-0.1</formula>
      <formula>0.1</formula>
    </cfRule>
  </conditionalFormatting>
  <conditionalFormatting sqref="L87">
    <cfRule type="cellIs" dxfId="3941" priority="506" operator="equal">
      <formula>""</formula>
    </cfRule>
    <cfRule type="cellIs" dxfId="3940" priority="507" operator="notBetween">
      <formula>-0.5</formula>
      <formula>0.5</formula>
    </cfRule>
    <cfRule type="cellIs" dxfId="3939" priority="508" operator="notBetween">
      <formula>-0.3333</formula>
      <formula>0.3333</formula>
    </cfRule>
    <cfRule type="cellIs" dxfId="3938" priority="509" operator="notBetween">
      <formula>-0.1</formula>
      <formula>0.1</formula>
    </cfRule>
    <cfRule type="cellIs" dxfId="3937" priority="510" operator="between">
      <formula>-0.1</formula>
      <formula>0.1</formula>
    </cfRule>
  </conditionalFormatting>
  <conditionalFormatting sqref="L88">
    <cfRule type="cellIs" dxfId="3936" priority="501" operator="equal">
      <formula>""</formula>
    </cfRule>
    <cfRule type="cellIs" dxfId="3935" priority="502" operator="notBetween">
      <formula>-0.5</formula>
      <formula>0.5</formula>
    </cfRule>
    <cfRule type="cellIs" dxfId="3934" priority="503" operator="notBetween">
      <formula>-0.3333</formula>
      <formula>0.3333</formula>
    </cfRule>
    <cfRule type="cellIs" dxfId="3933" priority="504" operator="notBetween">
      <formula>-0.1</formula>
      <formula>0.1</formula>
    </cfRule>
    <cfRule type="cellIs" dxfId="3932" priority="505" operator="between">
      <formula>-0.1</formula>
      <formula>0.1</formula>
    </cfRule>
  </conditionalFormatting>
  <conditionalFormatting sqref="L89">
    <cfRule type="cellIs" dxfId="3931" priority="496" operator="equal">
      <formula>""</formula>
    </cfRule>
    <cfRule type="cellIs" dxfId="3930" priority="497" operator="notBetween">
      <formula>-0.5</formula>
      <formula>0.5</formula>
    </cfRule>
    <cfRule type="cellIs" dxfId="3929" priority="498" operator="notBetween">
      <formula>-0.3333</formula>
      <formula>0.3333</formula>
    </cfRule>
    <cfRule type="cellIs" dxfId="3928" priority="499" operator="notBetween">
      <formula>-0.1</formula>
      <formula>0.1</formula>
    </cfRule>
    <cfRule type="cellIs" dxfId="3927" priority="500" operator="between">
      <formula>-0.1</formula>
      <formula>0.1</formula>
    </cfRule>
  </conditionalFormatting>
  <conditionalFormatting sqref="L92">
    <cfRule type="cellIs" dxfId="3926" priority="491" operator="equal">
      <formula>""</formula>
    </cfRule>
    <cfRule type="cellIs" dxfId="3925" priority="492" operator="notBetween">
      <formula>-0.5</formula>
      <formula>0.5</formula>
    </cfRule>
    <cfRule type="cellIs" dxfId="3924" priority="493" operator="notBetween">
      <formula>-0.3333</formula>
      <formula>0.3333</formula>
    </cfRule>
    <cfRule type="cellIs" dxfId="3923" priority="494" operator="notBetween">
      <formula>-0.1</formula>
      <formula>0.1</formula>
    </cfRule>
    <cfRule type="cellIs" dxfId="3922" priority="495" operator="between">
      <formula>-0.1</formula>
      <formula>0.1</formula>
    </cfRule>
  </conditionalFormatting>
  <conditionalFormatting sqref="L105:L106">
    <cfRule type="cellIs" dxfId="3921" priority="486" operator="equal">
      <formula>""</formula>
    </cfRule>
    <cfRule type="cellIs" dxfId="3920" priority="487" operator="notBetween">
      <formula>-0.5</formula>
      <formula>0.5</formula>
    </cfRule>
    <cfRule type="cellIs" dxfId="3919" priority="488" operator="notBetween">
      <formula>-0.3333</formula>
      <formula>0.3333</formula>
    </cfRule>
    <cfRule type="cellIs" dxfId="3918" priority="489" operator="notBetween">
      <formula>-0.1</formula>
      <formula>0.1</formula>
    </cfRule>
    <cfRule type="cellIs" dxfId="3917" priority="490" operator="between">
      <formula>-0.1</formula>
      <formula>0.1</formula>
    </cfRule>
  </conditionalFormatting>
  <conditionalFormatting sqref="L97">
    <cfRule type="cellIs" dxfId="3916" priority="481" operator="equal">
      <formula>""</formula>
    </cfRule>
    <cfRule type="cellIs" dxfId="3915" priority="482" operator="notBetween">
      <formula>-0.5</formula>
      <formula>0.5</formula>
    </cfRule>
    <cfRule type="cellIs" dxfId="3914" priority="483" operator="notBetween">
      <formula>-0.3333</formula>
      <formula>0.3333</formula>
    </cfRule>
    <cfRule type="cellIs" dxfId="3913" priority="484" operator="notBetween">
      <formula>-0.1</formula>
      <formula>0.1</formula>
    </cfRule>
    <cfRule type="cellIs" dxfId="3912" priority="485" operator="between">
      <formula>-0.1</formula>
      <formula>0.1</formula>
    </cfRule>
  </conditionalFormatting>
  <conditionalFormatting sqref="L66">
    <cfRule type="cellIs" dxfId="3911" priority="471" operator="equal">
      <formula>""</formula>
    </cfRule>
    <cfRule type="cellIs" dxfId="3910" priority="472" operator="notBetween">
      <formula>-0.5</formula>
      <formula>0.5</formula>
    </cfRule>
    <cfRule type="cellIs" dxfId="3909" priority="473" operator="notBetween">
      <formula>-0.3333</formula>
      <formula>0.3333</formula>
    </cfRule>
    <cfRule type="cellIs" dxfId="3908" priority="474" operator="notBetween">
      <formula>-0.1</formula>
      <formula>0.1</formula>
    </cfRule>
    <cfRule type="cellIs" dxfId="3907" priority="475" operator="between">
      <formula>-0.1</formula>
      <formula>0.1</formula>
    </cfRule>
  </conditionalFormatting>
  <conditionalFormatting sqref="L67">
    <cfRule type="cellIs" dxfId="3906" priority="466" operator="equal">
      <formula>""</formula>
    </cfRule>
    <cfRule type="cellIs" dxfId="3905" priority="467" operator="notBetween">
      <formula>-0.5</formula>
      <formula>0.5</formula>
    </cfRule>
    <cfRule type="cellIs" dxfId="3904" priority="468" operator="notBetween">
      <formula>-0.3333</formula>
      <formula>0.3333</formula>
    </cfRule>
    <cfRule type="cellIs" dxfId="3903" priority="469" operator="notBetween">
      <formula>-0.1</formula>
      <formula>0.1</formula>
    </cfRule>
    <cfRule type="cellIs" dxfId="3902" priority="470" operator="between">
      <formula>-0.1</formula>
      <formula>0.1</formula>
    </cfRule>
  </conditionalFormatting>
  <conditionalFormatting sqref="L119:L120">
    <cfRule type="cellIs" dxfId="3901" priority="461" operator="equal">
      <formula>""</formula>
    </cfRule>
    <cfRule type="cellIs" dxfId="3900" priority="462" operator="notBetween">
      <formula>-0.5</formula>
      <formula>0.5</formula>
    </cfRule>
    <cfRule type="cellIs" dxfId="3899" priority="463" operator="notBetween">
      <formula>-0.3333</formula>
      <formula>0.3333</formula>
    </cfRule>
    <cfRule type="cellIs" dxfId="3898" priority="464" operator="notBetween">
      <formula>-0.1</formula>
      <formula>0.1</formula>
    </cfRule>
    <cfRule type="cellIs" dxfId="3897" priority="465" operator="between">
      <formula>-0.1</formula>
      <formula>0.1</formula>
    </cfRule>
  </conditionalFormatting>
  <conditionalFormatting sqref="L122:L123">
    <cfRule type="cellIs" dxfId="3896" priority="456" operator="equal">
      <formula>""</formula>
    </cfRule>
    <cfRule type="cellIs" dxfId="3895" priority="457" operator="notBetween">
      <formula>-0.5</formula>
      <formula>0.5</formula>
    </cfRule>
    <cfRule type="cellIs" dxfId="3894" priority="458" operator="notBetween">
      <formula>-0.3333</formula>
      <formula>0.3333</formula>
    </cfRule>
    <cfRule type="cellIs" dxfId="3893" priority="459" operator="notBetween">
      <formula>-0.1</formula>
      <formula>0.1</formula>
    </cfRule>
    <cfRule type="cellIs" dxfId="3892" priority="460" operator="between">
      <formula>-0.1</formula>
      <formula>0.1</formula>
    </cfRule>
  </conditionalFormatting>
  <conditionalFormatting sqref="L96">
    <cfRule type="cellIs" dxfId="3891" priority="446" operator="equal">
      <formula>""</formula>
    </cfRule>
    <cfRule type="cellIs" dxfId="3890" priority="447" operator="notBetween">
      <formula>-0.5</formula>
      <formula>0.5</formula>
    </cfRule>
    <cfRule type="cellIs" dxfId="3889" priority="448" operator="notBetween">
      <formula>-0.3333</formula>
      <formula>0.3333</formula>
    </cfRule>
    <cfRule type="cellIs" dxfId="3888" priority="449" operator="notBetween">
      <formula>-0.1</formula>
      <formula>0.1</formula>
    </cfRule>
    <cfRule type="cellIs" dxfId="3887" priority="450" operator="between">
      <formula>-0.1</formula>
      <formula>0.1</formula>
    </cfRule>
  </conditionalFormatting>
  <conditionalFormatting sqref="L34">
    <cfRule type="cellIs" dxfId="3886" priority="441" operator="equal">
      <formula>""</formula>
    </cfRule>
    <cfRule type="cellIs" dxfId="3885" priority="442" operator="notBetween">
      <formula>-0.5</formula>
      <formula>0.5</formula>
    </cfRule>
    <cfRule type="cellIs" dxfId="3884" priority="443" operator="notBetween">
      <formula>-0.3333</formula>
      <formula>0.3333</formula>
    </cfRule>
    <cfRule type="cellIs" dxfId="3883" priority="444" operator="notBetween">
      <formula>-0.1</formula>
      <formula>0.1</formula>
    </cfRule>
    <cfRule type="cellIs" dxfId="3882" priority="445" operator="between">
      <formula>-0.1</formula>
      <formula>0.1</formula>
    </cfRule>
  </conditionalFormatting>
  <conditionalFormatting sqref="L53">
    <cfRule type="cellIs" dxfId="3881" priority="436" operator="equal">
      <formula>""</formula>
    </cfRule>
    <cfRule type="cellIs" dxfId="3880" priority="437" operator="notBetween">
      <formula>-0.5</formula>
      <formula>0.5</formula>
    </cfRule>
    <cfRule type="cellIs" dxfId="3879" priority="438" operator="notBetween">
      <formula>-0.3333</formula>
      <formula>0.3333</formula>
    </cfRule>
    <cfRule type="cellIs" dxfId="3878" priority="439" operator="notBetween">
      <formula>-0.1</formula>
      <formula>0.1</formula>
    </cfRule>
    <cfRule type="cellIs" dxfId="3877" priority="440" operator="between">
      <formula>-0.1</formula>
      <formula>0.1</formula>
    </cfRule>
  </conditionalFormatting>
  <conditionalFormatting sqref="L55:L56">
    <cfRule type="cellIs" dxfId="3876" priority="431" operator="equal">
      <formula>""</formula>
    </cfRule>
    <cfRule type="cellIs" dxfId="3875" priority="432" operator="notBetween">
      <formula>-0.5</formula>
      <formula>0.5</formula>
    </cfRule>
    <cfRule type="cellIs" dxfId="3874" priority="433" operator="notBetween">
      <formula>-0.3333</formula>
      <formula>0.3333</formula>
    </cfRule>
    <cfRule type="cellIs" dxfId="3873" priority="434" operator="notBetween">
      <formula>-0.1</formula>
      <formula>0.1</formula>
    </cfRule>
    <cfRule type="cellIs" dxfId="3872" priority="435" operator="between">
      <formula>-0.1</formula>
      <formula>0.1</formula>
    </cfRule>
  </conditionalFormatting>
  <conditionalFormatting sqref="L356">
    <cfRule type="cellIs" dxfId="3871" priority="411" operator="equal">
      <formula>""</formula>
    </cfRule>
    <cfRule type="cellIs" dxfId="3870" priority="412" operator="notBetween">
      <formula>-0.5</formula>
      <formula>0.5</formula>
    </cfRule>
    <cfRule type="cellIs" dxfId="3869" priority="413" operator="notBetween">
      <formula>-0.3333</formula>
      <formula>0.3333</formula>
    </cfRule>
    <cfRule type="cellIs" dxfId="3868" priority="414" operator="notBetween">
      <formula>-0.1</formula>
      <formula>0.1</formula>
    </cfRule>
    <cfRule type="cellIs" dxfId="3867" priority="415" operator="between">
      <formula>-0.1</formula>
      <formula>0.1</formula>
    </cfRule>
  </conditionalFormatting>
  <conditionalFormatting sqref="L321">
    <cfRule type="cellIs" dxfId="3866" priority="421" operator="equal">
      <formula>""</formula>
    </cfRule>
    <cfRule type="cellIs" dxfId="3865" priority="422" operator="notBetween">
      <formula>-0.5</formula>
      <formula>0.5</formula>
    </cfRule>
    <cfRule type="cellIs" dxfId="3864" priority="423" operator="notBetween">
      <formula>-0.3333</formula>
      <formula>0.3333</formula>
    </cfRule>
    <cfRule type="cellIs" dxfId="3863" priority="424" operator="notBetween">
      <formula>-0.1</formula>
      <formula>0.1</formula>
    </cfRule>
    <cfRule type="cellIs" dxfId="3862" priority="425" operator="between">
      <formula>-0.1</formula>
      <formula>0.1</formula>
    </cfRule>
  </conditionalFormatting>
  <conditionalFormatting sqref="L333">
    <cfRule type="cellIs" dxfId="3861" priority="416" operator="equal">
      <formula>""</formula>
    </cfRule>
    <cfRule type="cellIs" dxfId="3860" priority="417" operator="notBetween">
      <formula>-0.5</formula>
      <formula>0.5</formula>
    </cfRule>
    <cfRule type="cellIs" dxfId="3859" priority="418" operator="notBetween">
      <formula>-0.3333</formula>
      <formula>0.3333</formula>
    </cfRule>
    <cfRule type="cellIs" dxfId="3858" priority="419" operator="notBetween">
      <formula>-0.1</formula>
      <formula>0.1</formula>
    </cfRule>
    <cfRule type="cellIs" dxfId="3857" priority="420" operator="between">
      <formula>-0.1</formula>
      <formula>0.1</formula>
    </cfRule>
  </conditionalFormatting>
  <conditionalFormatting sqref="L362">
    <cfRule type="cellIs" dxfId="3856" priority="406" operator="equal">
      <formula>""</formula>
    </cfRule>
    <cfRule type="cellIs" dxfId="3855" priority="407" operator="notBetween">
      <formula>-0.5</formula>
      <formula>0.5</formula>
    </cfRule>
    <cfRule type="cellIs" dxfId="3854" priority="408" operator="notBetween">
      <formula>-0.3333</formula>
      <formula>0.3333</formula>
    </cfRule>
    <cfRule type="cellIs" dxfId="3853" priority="409" operator="notBetween">
      <formula>-0.1</formula>
      <formula>0.1</formula>
    </cfRule>
    <cfRule type="cellIs" dxfId="3852" priority="410" operator="between">
      <formula>-0.1</formula>
      <formula>0.1</formula>
    </cfRule>
  </conditionalFormatting>
  <conditionalFormatting sqref="L367">
    <cfRule type="cellIs" dxfId="3851" priority="401" operator="equal">
      <formula>""</formula>
    </cfRule>
    <cfRule type="cellIs" dxfId="3850" priority="402" operator="notBetween">
      <formula>-0.5</formula>
      <formula>0.5</formula>
    </cfRule>
    <cfRule type="cellIs" dxfId="3849" priority="403" operator="notBetween">
      <formula>-0.3333</formula>
      <formula>0.3333</formula>
    </cfRule>
    <cfRule type="cellIs" dxfId="3848" priority="404" operator="notBetween">
      <formula>-0.1</formula>
      <formula>0.1</formula>
    </cfRule>
    <cfRule type="cellIs" dxfId="3847" priority="405" operator="between">
      <formula>-0.1</formula>
      <formula>0.1</formula>
    </cfRule>
  </conditionalFormatting>
  <conditionalFormatting sqref="L403">
    <cfRule type="cellIs" dxfId="3846" priority="396" operator="equal">
      <formula>""</formula>
    </cfRule>
    <cfRule type="cellIs" dxfId="3845" priority="397" operator="notBetween">
      <formula>-0.5</formula>
      <formula>0.5</formula>
    </cfRule>
    <cfRule type="cellIs" dxfId="3844" priority="398" operator="notBetween">
      <formula>-0.3333</formula>
      <formula>0.3333</formula>
    </cfRule>
    <cfRule type="cellIs" dxfId="3843" priority="399" operator="notBetween">
      <formula>-0.1</formula>
      <formula>0.1</formula>
    </cfRule>
    <cfRule type="cellIs" dxfId="3842" priority="400" operator="between">
      <formula>-0.1</formula>
      <formula>0.1</formula>
    </cfRule>
  </conditionalFormatting>
  <conditionalFormatting sqref="L406">
    <cfRule type="cellIs" dxfId="3841" priority="391" operator="equal">
      <formula>""</formula>
    </cfRule>
    <cfRule type="cellIs" dxfId="3840" priority="392" operator="notBetween">
      <formula>-0.5</formula>
      <formula>0.5</formula>
    </cfRule>
    <cfRule type="cellIs" dxfId="3839" priority="393" operator="notBetween">
      <formula>-0.3333</formula>
      <formula>0.3333</formula>
    </cfRule>
    <cfRule type="cellIs" dxfId="3838" priority="394" operator="notBetween">
      <formula>-0.1</formula>
      <formula>0.1</formula>
    </cfRule>
    <cfRule type="cellIs" dxfId="3837" priority="395" operator="between">
      <formula>-0.1</formula>
      <formula>0.1</formula>
    </cfRule>
  </conditionalFormatting>
  <conditionalFormatting sqref="L410">
    <cfRule type="cellIs" dxfId="3836" priority="386" operator="equal">
      <formula>""</formula>
    </cfRule>
    <cfRule type="cellIs" dxfId="3835" priority="387" operator="notBetween">
      <formula>-0.5</formula>
      <formula>0.5</formula>
    </cfRule>
    <cfRule type="cellIs" dxfId="3834" priority="388" operator="notBetween">
      <formula>-0.3333</formula>
      <formula>0.3333</formula>
    </cfRule>
    <cfRule type="cellIs" dxfId="3833" priority="389" operator="notBetween">
      <formula>-0.1</formula>
      <formula>0.1</formula>
    </cfRule>
    <cfRule type="cellIs" dxfId="3832" priority="390" operator="between">
      <formula>-0.1</formula>
      <formula>0.1</formula>
    </cfRule>
  </conditionalFormatting>
  <conditionalFormatting sqref="L413">
    <cfRule type="cellIs" dxfId="3831" priority="381" operator="equal">
      <formula>""</formula>
    </cfRule>
    <cfRule type="cellIs" dxfId="3830" priority="382" operator="notBetween">
      <formula>-0.5</formula>
      <formula>0.5</formula>
    </cfRule>
    <cfRule type="cellIs" dxfId="3829" priority="383" operator="notBetween">
      <formula>-0.3333</formula>
      <formula>0.3333</formula>
    </cfRule>
    <cfRule type="cellIs" dxfId="3828" priority="384" operator="notBetween">
      <formula>-0.1</formula>
      <formula>0.1</formula>
    </cfRule>
    <cfRule type="cellIs" dxfId="3827" priority="385" operator="between">
      <formula>-0.1</formula>
      <formula>0.1</formula>
    </cfRule>
  </conditionalFormatting>
  <conditionalFormatting sqref="L417">
    <cfRule type="cellIs" dxfId="3826" priority="376" operator="equal">
      <formula>""</formula>
    </cfRule>
    <cfRule type="cellIs" dxfId="3825" priority="377" operator="notBetween">
      <formula>-0.5</formula>
      <formula>0.5</formula>
    </cfRule>
    <cfRule type="cellIs" dxfId="3824" priority="378" operator="notBetween">
      <formula>-0.3333</formula>
      <formula>0.3333</formula>
    </cfRule>
    <cfRule type="cellIs" dxfId="3823" priority="379" operator="notBetween">
      <formula>-0.1</formula>
      <formula>0.1</formula>
    </cfRule>
    <cfRule type="cellIs" dxfId="3822" priority="380" operator="between">
      <formula>-0.1</formula>
      <formula>0.1</formula>
    </cfRule>
  </conditionalFormatting>
  <conditionalFormatting sqref="L421">
    <cfRule type="cellIs" dxfId="3821" priority="371" operator="equal">
      <formula>""</formula>
    </cfRule>
    <cfRule type="cellIs" dxfId="3820" priority="372" operator="notBetween">
      <formula>-0.5</formula>
      <formula>0.5</formula>
    </cfRule>
    <cfRule type="cellIs" dxfId="3819" priority="373" operator="notBetween">
      <formula>-0.3333</formula>
      <formula>0.3333</formula>
    </cfRule>
    <cfRule type="cellIs" dxfId="3818" priority="374" operator="notBetween">
      <formula>-0.1</formula>
      <formula>0.1</formula>
    </cfRule>
    <cfRule type="cellIs" dxfId="3817" priority="375" operator="between">
      <formula>-0.1</formula>
      <formula>0.1</formula>
    </cfRule>
  </conditionalFormatting>
  <conditionalFormatting sqref="L425">
    <cfRule type="cellIs" dxfId="3816" priority="366" operator="equal">
      <formula>""</formula>
    </cfRule>
    <cfRule type="cellIs" dxfId="3815" priority="367" operator="notBetween">
      <formula>-0.5</formula>
      <formula>0.5</formula>
    </cfRule>
    <cfRule type="cellIs" dxfId="3814" priority="368" operator="notBetween">
      <formula>-0.3333</formula>
      <formula>0.3333</formula>
    </cfRule>
    <cfRule type="cellIs" dxfId="3813" priority="369" operator="notBetween">
      <formula>-0.1</formula>
      <formula>0.1</formula>
    </cfRule>
    <cfRule type="cellIs" dxfId="3812" priority="370" operator="between">
      <formula>-0.1</formula>
      <formula>0.1</formula>
    </cfRule>
  </conditionalFormatting>
  <conditionalFormatting sqref="L428">
    <cfRule type="cellIs" dxfId="3811" priority="361" operator="equal">
      <formula>""</formula>
    </cfRule>
    <cfRule type="cellIs" dxfId="3810" priority="362" operator="notBetween">
      <formula>-0.5</formula>
      <formula>0.5</formula>
    </cfRule>
    <cfRule type="cellIs" dxfId="3809" priority="363" operator="notBetween">
      <formula>-0.3333</formula>
      <formula>0.3333</formula>
    </cfRule>
    <cfRule type="cellIs" dxfId="3808" priority="364" operator="notBetween">
      <formula>-0.1</formula>
      <formula>0.1</formula>
    </cfRule>
    <cfRule type="cellIs" dxfId="3807" priority="365" operator="between">
      <formula>-0.1</formula>
      <formula>0.1</formula>
    </cfRule>
  </conditionalFormatting>
  <conditionalFormatting sqref="L446">
    <cfRule type="cellIs" dxfId="3806" priority="351" operator="equal">
      <formula>""</formula>
    </cfRule>
    <cfRule type="cellIs" dxfId="3805" priority="352" operator="notBetween">
      <formula>-0.5</formula>
      <formula>0.5</formula>
    </cfRule>
    <cfRule type="cellIs" dxfId="3804" priority="353" operator="notBetween">
      <formula>-0.3333</formula>
      <formula>0.3333</formula>
    </cfRule>
    <cfRule type="cellIs" dxfId="3803" priority="354" operator="notBetween">
      <formula>-0.1</formula>
      <formula>0.1</formula>
    </cfRule>
    <cfRule type="cellIs" dxfId="3802" priority="355" operator="between">
      <formula>-0.1</formula>
      <formula>0.1</formula>
    </cfRule>
  </conditionalFormatting>
  <conditionalFormatting sqref="L450">
    <cfRule type="cellIs" dxfId="3801" priority="346" operator="equal">
      <formula>""</formula>
    </cfRule>
    <cfRule type="cellIs" dxfId="3800" priority="347" operator="notBetween">
      <formula>-0.5</formula>
      <formula>0.5</formula>
    </cfRule>
    <cfRule type="cellIs" dxfId="3799" priority="348" operator="notBetween">
      <formula>-0.3333</formula>
      <formula>0.3333</formula>
    </cfRule>
    <cfRule type="cellIs" dxfId="3798" priority="349" operator="notBetween">
      <formula>-0.1</formula>
      <formula>0.1</formula>
    </cfRule>
    <cfRule type="cellIs" dxfId="3797" priority="350" operator="between">
      <formula>-0.1</formula>
      <formula>0.1</formula>
    </cfRule>
  </conditionalFormatting>
  <conditionalFormatting sqref="L454">
    <cfRule type="cellIs" dxfId="3796" priority="341" operator="equal">
      <formula>""</formula>
    </cfRule>
    <cfRule type="cellIs" dxfId="3795" priority="342" operator="notBetween">
      <formula>-0.5</formula>
      <formula>0.5</formula>
    </cfRule>
    <cfRule type="cellIs" dxfId="3794" priority="343" operator="notBetween">
      <formula>-0.3333</formula>
      <formula>0.3333</formula>
    </cfRule>
    <cfRule type="cellIs" dxfId="3793" priority="344" operator="notBetween">
      <formula>-0.1</formula>
      <formula>0.1</formula>
    </cfRule>
    <cfRule type="cellIs" dxfId="3792" priority="345" operator="between">
      <formula>-0.1</formula>
      <formula>0.1</formula>
    </cfRule>
  </conditionalFormatting>
  <conditionalFormatting sqref="L470">
    <cfRule type="cellIs" dxfId="3791" priority="336" operator="equal">
      <formula>""</formula>
    </cfRule>
    <cfRule type="cellIs" dxfId="3790" priority="337" operator="notBetween">
      <formula>-0.5</formula>
      <formula>0.5</formula>
    </cfRule>
    <cfRule type="cellIs" dxfId="3789" priority="338" operator="notBetween">
      <formula>-0.3333</formula>
      <formula>0.3333</formula>
    </cfRule>
    <cfRule type="cellIs" dxfId="3788" priority="339" operator="notBetween">
      <formula>-0.1</formula>
      <formula>0.1</formula>
    </cfRule>
    <cfRule type="cellIs" dxfId="3787" priority="340" operator="between">
      <formula>-0.1</formula>
      <formula>0.1</formula>
    </cfRule>
  </conditionalFormatting>
  <conditionalFormatting sqref="L482">
    <cfRule type="cellIs" dxfId="3786" priority="331" operator="equal">
      <formula>""</formula>
    </cfRule>
    <cfRule type="cellIs" dxfId="3785" priority="332" operator="notBetween">
      <formula>-0.5</formula>
      <formula>0.5</formula>
    </cfRule>
    <cfRule type="cellIs" dxfId="3784" priority="333" operator="notBetween">
      <formula>-0.3333</formula>
      <formula>0.3333</formula>
    </cfRule>
    <cfRule type="cellIs" dxfId="3783" priority="334" operator="notBetween">
      <formula>-0.1</formula>
      <formula>0.1</formula>
    </cfRule>
    <cfRule type="cellIs" dxfId="3782" priority="335" operator="between">
      <formula>-0.1</formula>
      <formula>0.1</formula>
    </cfRule>
  </conditionalFormatting>
  <conditionalFormatting sqref="L485">
    <cfRule type="cellIs" dxfId="3781" priority="326" operator="equal">
      <formula>""</formula>
    </cfRule>
    <cfRule type="cellIs" dxfId="3780" priority="327" operator="notBetween">
      <formula>-0.5</formula>
      <formula>0.5</formula>
    </cfRule>
    <cfRule type="cellIs" dxfId="3779" priority="328" operator="notBetween">
      <formula>-0.3333</formula>
      <formula>0.3333</formula>
    </cfRule>
    <cfRule type="cellIs" dxfId="3778" priority="329" operator="notBetween">
      <formula>-0.1</formula>
      <formula>0.1</formula>
    </cfRule>
    <cfRule type="cellIs" dxfId="3777" priority="330" operator="between">
      <formula>-0.1</formula>
      <formula>0.1</formula>
    </cfRule>
  </conditionalFormatting>
  <conditionalFormatting sqref="L496">
    <cfRule type="cellIs" dxfId="3776" priority="321" operator="equal">
      <formula>""</formula>
    </cfRule>
    <cfRule type="cellIs" dxfId="3775" priority="322" operator="notBetween">
      <formula>-0.5</formula>
      <formula>0.5</formula>
    </cfRule>
    <cfRule type="cellIs" dxfId="3774" priority="323" operator="notBetween">
      <formula>-0.3333</formula>
      <formula>0.3333</formula>
    </cfRule>
    <cfRule type="cellIs" dxfId="3773" priority="324" operator="notBetween">
      <formula>-0.1</formula>
      <formula>0.1</formula>
    </cfRule>
    <cfRule type="cellIs" dxfId="3772" priority="325" operator="between">
      <formula>-0.1</formula>
      <formula>0.1</formula>
    </cfRule>
  </conditionalFormatting>
  <conditionalFormatting sqref="L500:L502">
    <cfRule type="cellIs" dxfId="3771" priority="316" operator="equal">
      <formula>""</formula>
    </cfRule>
    <cfRule type="cellIs" dxfId="3770" priority="317" operator="notBetween">
      <formula>-0.5</formula>
      <formula>0.5</formula>
    </cfRule>
    <cfRule type="cellIs" dxfId="3769" priority="318" operator="notBetween">
      <formula>-0.3333</formula>
      <formula>0.3333</formula>
    </cfRule>
    <cfRule type="cellIs" dxfId="3768" priority="319" operator="notBetween">
      <formula>-0.1</formula>
      <formula>0.1</formula>
    </cfRule>
    <cfRule type="cellIs" dxfId="3767" priority="320" operator="between">
      <formula>-0.1</formula>
      <formula>0.1</formula>
    </cfRule>
  </conditionalFormatting>
  <conditionalFormatting sqref="L486">
    <cfRule type="cellIs" dxfId="3766" priority="311" operator="equal">
      <formula>""</formula>
    </cfRule>
    <cfRule type="cellIs" dxfId="3765" priority="312" operator="notBetween">
      <formula>-0.5</formula>
      <formula>0.5</formula>
    </cfRule>
    <cfRule type="cellIs" dxfId="3764" priority="313" operator="notBetween">
      <formula>-0.3333</formula>
      <formula>0.3333</formula>
    </cfRule>
    <cfRule type="cellIs" dxfId="3763" priority="314" operator="notBetween">
      <formula>-0.1</formula>
      <formula>0.1</formula>
    </cfRule>
    <cfRule type="cellIs" dxfId="3762" priority="315" operator="between">
      <formula>-0.1</formula>
      <formula>0.1</formula>
    </cfRule>
  </conditionalFormatting>
  <conditionalFormatting sqref="L490">
    <cfRule type="cellIs" dxfId="3761" priority="306" operator="equal">
      <formula>""</formula>
    </cfRule>
    <cfRule type="cellIs" dxfId="3760" priority="307" operator="notBetween">
      <formula>-0.5</formula>
      <formula>0.5</formula>
    </cfRule>
    <cfRule type="cellIs" dxfId="3759" priority="308" operator="notBetween">
      <formula>-0.3333</formula>
      <formula>0.3333</formula>
    </cfRule>
    <cfRule type="cellIs" dxfId="3758" priority="309" operator="notBetween">
      <formula>-0.1</formula>
      <formula>0.1</formula>
    </cfRule>
    <cfRule type="cellIs" dxfId="3757" priority="310" operator="between">
      <formula>-0.1</formula>
      <formula>0.1</formula>
    </cfRule>
  </conditionalFormatting>
  <conditionalFormatting sqref="L495">
    <cfRule type="cellIs" dxfId="3756" priority="301" operator="equal">
      <formula>""</formula>
    </cfRule>
    <cfRule type="cellIs" dxfId="3755" priority="302" operator="notBetween">
      <formula>-0.5</formula>
      <formula>0.5</formula>
    </cfRule>
    <cfRule type="cellIs" dxfId="3754" priority="303" operator="notBetween">
      <formula>-0.3333</formula>
      <formula>0.3333</formula>
    </cfRule>
    <cfRule type="cellIs" dxfId="3753" priority="304" operator="notBetween">
      <formula>-0.1</formula>
      <formula>0.1</formula>
    </cfRule>
    <cfRule type="cellIs" dxfId="3752" priority="305" operator="between">
      <formula>-0.1</formula>
      <formula>0.1</formula>
    </cfRule>
  </conditionalFormatting>
  <conditionalFormatting sqref="L505">
    <cfRule type="cellIs" dxfId="3751" priority="296" operator="equal">
      <formula>""</formula>
    </cfRule>
    <cfRule type="cellIs" dxfId="3750" priority="297" operator="notBetween">
      <formula>-0.5</formula>
      <formula>0.5</formula>
    </cfRule>
    <cfRule type="cellIs" dxfId="3749" priority="298" operator="notBetween">
      <formula>-0.3333</formula>
      <formula>0.3333</formula>
    </cfRule>
    <cfRule type="cellIs" dxfId="3748" priority="299" operator="notBetween">
      <formula>-0.1</formula>
      <formula>0.1</formula>
    </cfRule>
    <cfRule type="cellIs" dxfId="3747" priority="300" operator="between">
      <formula>-0.1</formula>
      <formula>0.1</formula>
    </cfRule>
  </conditionalFormatting>
  <conditionalFormatting sqref="L506">
    <cfRule type="cellIs" dxfId="3746" priority="291" operator="equal">
      <formula>""</formula>
    </cfRule>
    <cfRule type="cellIs" dxfId="3745" priority="292" operator="notBetween">
      <formula>-0.5</formula>
      <formula>0.5</formula>
    </cfRule>
    <cfRule type="cellIs" dxfId="3744" priority="293" operator="notBetween">
      <formula>-0.3333</formula>
      <formula>0.3333</formula>
    </cfRule>
    <cfRule type="cellIs" dxfId="3743" priority="294" operator="notBetween">
      <formula>-0.1</formula>
      <formula>0.1</formula>
    </cfRule>
    <cfRule type="cellIs" dxfId="3742" priority="295" operator="between">
      <formula>-0.1</formula>
      <formula>0.1</formula>
    </cfRule>
  </conditionalFormatting>
  <conditionalFormatting sqref="L510">
    <cfRule type="cellIs" dxfId="3741" priority="286" operator="equal">
      <formula>""</formula>
    </cfRule>
    <cfRule type="cellIs" dxfId="3740" priority="287" operator="notBetween">
      <formula>-0.5</formula>
      <formula>0.5</formula>
    </cfRule>
    <cfRule type="cellIs" dxfId="3739" priority="288" operator="notBetween">
      <formula>-0.3333</formula>
      <formula>0.3333</formula>
    </cfRule>
    <cfRule type="cellIs" dxfId="3738" priority="289" operator="notBetween">
      <formula>-0.1</formula>
      <formula>0.1</formula>
    </cfRule>
    <cfRule type="cellIs" dxfId="3737" priority="290" operator="between">
      <formula>-0.1</formula>
      <formula>0.1</formula>
    </cfRule>
  </conditionalFormatting>
  <conditionalFormatting sqref="L515">
    <cfRule type="cellIs" dxfId="3736" priority="281" operator="equal">
      <formula>""</formula>
    </cfRule>
    <cfRule type="cellIs" dxfId="3735" priority="282" operator="notBetween">
      <formula>-0.5</formula>
      <formula>0.5</formula>
    </cfRule>
    <cfRule type="cellIs" dxfId="3734" priority="283" operator="notBetween">
      <formula>-0.3333</formula>
      <formula>0.3333</formula>
    </cfRule>
    <cfRule type="cellIs" dxfId="3733" priority="284" operator="notBetween">
      <formula>-0.1</formula>
      <formula>0.1</formula>
    </cfRule>
    <cfRule type="cellIs" dxfId="3732" priority="285" operator="between">
      <formula>-0.1</formula>
      <formula>0.1</formula>
    </cfRule>
  </conditionalFormatting>
  <conditionalFormatting sqref="L518">
    <cfRule type="cellIs" dxfId="3731" priority="276" operator="equal">
      <formula>""</formula>
    </cfRule>
    <cfRule type="cellIs" dxfId="3730" priority="277" operator="notBetween">
      <formula>-0.5</formula>
      <formula>0.5</formula>
    </cfRule>
    <cfRule type="cellIs" dxfId="3729" priority="278" operator="notBetween">
      <formula>-0.3333</formula>
      <formula>0.3333</formula>
    </cfRule>
    <cfRule type="cellIs" dxfId="3728" priority="279" operator="notBetween">
      <formula>-0.1</formula>
      <formula>0.1</formula>
    </cfRule>
    <cfRule type="cellIs" dxfId="3727" priority="280" operator="between">
      <formula>-0.1</formula>
      <formula>0.1</formula>
    </cfRule>
  </conditionalFormatting>
  <conditionalFormatting sqref="L516:L517">
    <cfRule type="cellIs" dxfId="3726" priority="271" operator="equal">
      <formula>""</formula>
    </cfRule>
    <cfRule type="cellIs" dxfId="3725" priority="272" operator="notBetween">
      <formula>-0.5</formula>
      <formula>0.5</formula>
    </cfRule>
    <cfRule type="cellIs" dxfId="3724" priority="273" operator="notBetween">
      <formula>-0.3333</formula>
      <formula>0.3333</formula>
    </cfRule>
    <cfRule type="cellIs" dxfId="3723" priority="274" operator="notBetween">
      <formula>-0.1</formula>
      <formula>0.1</formula>
    </cfRule>
    <cfRule type="cellIs" dxfId="3722" priority="275" operator="between">
      <formula>-0.1</formula>
      <formula>0.1</formula>
    </cfRule>
  </conditionalFormatting>
  <conditionalFormatting sqref="L530">
    <cfRule type="cellIs" dxfId="3721" priority="266" operator="equal">
      <formula>""</formula>
    </cfRule>
    <cfRule type="cellIs" dxfId="3720" priority="267" operator="notBetween">
      <formula>-0.5</formula>
      <formula>0.5</formula>
    </cfRule>
    <cfRule type="cellIs" dxfId="3719" priority="268" operator="notBetween">
      <formula>-0.3333</formula>
      <formula>0.3333</formula>
    </cfRule>
    <cfRule type="cellIs" dxfId="3718" priority="269" operator="notBetween">
      <formula>-0.1</formula>
      <formula>0.1</formula>
    </cfRule>
    <cfRule type="cellIs" dxfId="3717" priority="270" operator="between">
      <formula>-0.1</formula>
      <formula>0.1</formula>
    </cfRule>
  </conditionalFormatting>
  <conditionalFormatting sqref="L534">
    <cfRule type="cellIs" dxfId="3716" priority="261" operator="equal">
      <formula>""</formula>
    </cfRule>
    <cfRule type="cellIs" dxfId="3715" priority="262" operator="notBetween">
      <formula>-0.5</formula>
      <formula>0.5</formula>
    </cfRule>
    <cfRule type="cellIs" dxfId="3714" priority="263" operator="notBetween">
      <formula>-0.3333</formula>
      <formula>0.3333</formula>
    </cfRule>
    <cfRule type="cellIs" dxfId="3713" priority="264" operator="notBetween">
      <formula>-0.1</formula>
      <formula>0.1</formula>
    </cfRule>
    <cfRule type="cellIs" dxfId="3712" priority="265" operator="between">
      <formula>-0.1</formula>
      <formula>0.1</formula>
    </cfRule>
  </conditionalFormatting>
  <conditionalFormatting sqref="L536:L538">
    <cfRule type="cellIs" dxfId="3711" priority="256" operator="equal">
      <formula>""</formula>
    </cfRule>
    <cfRule type="cellIs" dxfId="3710" priority="257" operator="notBetween">
      <formula>-0.5</formula>
      <formula>0.5</formula>
    </cfRule>
    <cfRule type="cellIs" dxfId="3709" priority="258" operator="notBetween">
      <formula>-0.3333</formula>
      <formula>0.3333</formula>
    </cfRule>
    <cfRule type="cellIs" dxfId="3708" priority="259" operator="notBetween">
      <formula>-0.1</formula>
      <formula>0.1</formula>
    </cfRule>
    <cfRule type="cellIs" dxfId="3707" priority="260" operator="between">
      <formula>-0.1</formula>
      <formula>0.1</formula>
    </cfRule>
  </conditionalFormatting>
  <conditionalFormatting sqref="L139:L144 L153:L158 L167:L172 L181:L183">
    <cfRule type="cellIs" dxfId="3706" priority="251" operator="equal">
      <formula>""</formula>
    </cfRule>
    <cfRule type="cellIs" dxfId="3705" priority="252" operator="notBetween">
      <formula>-0.5</formula>
      <formula>0.5</formula>
    </cfRule>
    <cfRule type="cellIs" dxfId="3704" priority="253" operator="notBetween">
      <formula>-0.3333</formula>
      <formula>0.3333</formula>
    </cfRule>
    <cfRule type="cellIs" dxfId="3703" priority="254" operator="notBetween">
      <formula>-0.1</formula>
      <formula>0.1</formula>
    </cfRule>
    <cfRule type="cellIs" dxfId="3702" priority="255" operator="between">
      <formula>-0.1</formula>
      <formula>0.1</formula>
    </cfRule>
  </conditionalFormatting>
  <conditionalFormatting sqref="L188:L190 L195 L208 L210 L200 L197:L198">
    <cfRule type="cellIs" dxfId="3701" priority="246" operator="equal">
      <formula>""</formula>
    </cfRule>
    <cfRule type="cellIs" dxfId="3700" priority="247" operator="notBetween">
      <formula>-0.5</formula>
      <formula>0.5</formula>
    </cfRule>
    <cfRule type="cellIs" dxfId="3699" priority="248" operator="notBetween">
      <formula>-0.3333</formula>
      <formula>0.3333</formula>
    </cfRule>
    <cfRule type="cellIs" dxfId="3698" priority="249" operator="notBetween">
      <formula>-0.1</formula>
      <formula>0.1</formula>
    </cfRule>
    <cfRule type="cellIs" dxfId="3697" priority="250" operator="between">
      <formula>-0.1</formula>
      <formula>0.1</formula>
    </cfRule>
  </conditionalFormatting>
  <conditionalFormatting sqref="L146:L147">
    <cfRule type="cellIs" dxfId="3696" priority="236" operator="equal">
      <formula>""</formula>
    </cfRule>
    <cfRule type="cellIs" dxfId="3695" priority="237" operator="notBetween">
      <formula>-0.5</formula>
      <formula>0.5</formula>
    </cfRule>
    <cfRule type="cellIs" dxfId="3694" priority="238" operator="notBetween">
      <formula>-0.3333</formula>
      <formula>0.3333</formula>
    </cfRule>
    <cfRule type="cellIs" dxfId="3693" priority="239" operator="notBetween">
      <formula>-0.1</formula>
      <formula>0.1</formula>
    </cfRule>
    <cfRule type="cellIs" dxfId="3692" priority="240" operator="between">
      <formula>-0.1</formula>
      <formula>0.1</formula>
    </cfRule>
  </conditionalFormatting>
  <conditionalFormatting sqref="L130">
    <cfRule type="cellIs" dxfId="3691" priority="241" operator="equal">
      <formula>""</formula>
    </cfRule>
    <cfRule type="cellIs" dxfId="3690" priority="242" operator="notBetween">
      <formula>-0.5</formula>
      <formula>0.5</formula>
    </cfRule>
    <cfRule type="cellIs" dxfId="3689" priority="243" operator="notBetween">
      <formula>-0.3333</formula>
      <formula>0.3333</formula>
    </cfRule>
    <cfRule type="cellIs" dxfId="3688" priority="244" operator="notBetween">
      <formula>-0.1</formula>
      <formula>0.1</formula>
    </cfRule>
    <cfRule type="cellIs" dxfId="3687" priority="245" operator="between">
      <formula>-0.1</formula>
      <formula>0.1</formula>
    </cfRule>
  </conditionalFormatting>
  <conditionalFormatting sqref="L124">
    <cfRule type="cellIs" dxfId="3686" priority="221" operator="equal">
      <formula>""</formula>
    </cfRule>
    <cfRule type="cellIs" dxfId="3685" priority="222" operator="notBetween">
      <formula>-0.5</formula>
      <formula>0.5</formula>
    </cfRule>
    <cfRule type="cellIs" dxfId="3684" priority="223" operator="notBetween">
      <formula>-0.3333</formula>
      <formula>0.3333</formula>
    </cfRule>
    <cfRule type="cellIs" dxfId="3683" priority="224" operator="notBetween">
      <formula>-0.1</formula>
      <formula>0.1</formula>
    </cfRule>
    <cfRule type="cellIs" dxfId="3682" priority="225" operator="between">
      <formula>-0.1</formula>
      <formula>0.1</formula>
    </cfRule>
  </conditionalFormatting>
  <conditionalFormatting sqref="L149:L150">
    <cfRule type="cellIs" dxfId="3681" priority="231" operator="equal">
      <formula>""</formula>
    </cfRule>
    <cfRule type="cellIs" dxfId="3680" priority="232" operator="notBetween">
      <formula>-0.5</formula>
      <formula>0.5</formula>
    </cfRule>
    <cfRule type="cellIs" dxfId="3679" priority="233" operator="notBetween">
      <formula>-0.3333</formula>
      <formula>0.3333</formula>
    </cfRule>
    <cfRule type="cellIs" dxfId="3678" priority="234" operator="notBetween">
      <formula>-0.1</formula>
      <formula>0.1</formula>
    </cfRule>
    <cfRule type="cellIs" dxfId="3677" priority="235" operator="between">
      <formula>-0.1</formula>
      <formula>0.1</formula>
    </cfRule>
  </conditionalFormatting>
  <conditionalFormatting sqref="L121">
    <cfRule type="cellIs" dxfId="3676" priority="226" operator="equal">
      <formula>""</formula>
    </cfRule>
    <cfRule type="cellIs" dxfId="3675" priority="227" operator="notBetween">
      <formula>-0.5</formula>
      <formula>0.5</formula>
    </cfRule>
    <cfRule type="cellIs" dxfId="3674" priority="228" operator="notBetween">
      <formula>-0.3333</formula>
      <formula>0.3333</formula>
    </cfRule>
    <cfRule type="cellIs" dxfId="3673" priority="229" operator="notBetween">
      <formula>-0.1</formula>
      <formula>0.1</formula>
    </cfRule>
    <cfRule type="cellIs" dxfId="3672" priority="230" operator="between">
      <formula>-0.1</formula>
      <formula>0.1</formula>
    </cfRule>
  </conditionalFormatting>
  <conditionalFormatting sqref="L107">
    <cfRule type="cellIs" dxfId="3671" priority="216" operator="equal">
      <formula>""</formula>
    </cfRule>
    <cfRule type="cellIs" dxfId="3670" priority="217" operator="notBetween">
      <formula>-0.5</formula>
      <formula>0.5</formula>
    </cfRule>
    <cfRule type="cellIs" dxfId="3669" priority="218" operator="notBetween">
      <formula>-0.3333</formula>
      <formula>0.3333</formula>
    </cfRule>
    <cfRule type="cellIs" dxfId="3668" priority="219" operator="notBetween">
      <formula>-0.1</formula>
      <formula>0.1</formula>
    </cfRule>
    <cfRule type="cellIs" dxfId="3667" priority="220" operator="between">
      <formula>-0.1</formula>
      <formula>0.1</formula>
    </cfRule>
  </conditionalFormatting>
  <conditionalFormatting sqref="L160:L161">
    <cfRule type="cellIs" dxfId="3666" priority="211" operator="equal">
      <formula>""</formula>
    </cfRule>
    <cfRule type="cellIs" dxfId="3665" priority="212" operator="notBetween">
      <formula>-0.5</formula>
      <formula>0.5</formula>
    </cfRule>
    <cfRule type="cellIs" dxfId="3664" priority="213" operator="notBetween">
      <formula>-0.3333</formula>
      <formula>0.3333</formula>
    </cfRule>
    <cfRule type="cellIs" dxfId="3663" priority="214" operator="notBetween">
      <formula>-0.1</formula>
      <formula>0.1</formula>
    </cfRule>
    <cfRule type="cellIs" dxfId="3662" priority="215" operator="between">
      <formula>-0.1</formula>
      <formula>0.1</formula>
    </cfRule>
  </conditionalFormatting>
  <conditionalFormatting sqref="L163">
    <cfRule type="cellIs" dxfId="3661" priority="206" operator="equal">
      <formula>""</formula>
    </cfRule>
    <cfRule type="cellIs" dxfId="3660" priority="207" operator="notBetween">
      <formula>-0.5</formula>
      <formula>0.5</formula>
    </cfRule>
    <cfRule type="cellIs" dxfId="3659" priority="208" operator="notBetween">
      <formula>-0.3333</formula>
      <formula>0.3333</formula>
    </cfRule>
    <cfRule type="cellIs" dxfId="3658" priority="209" operator="notBetween">
      <formula>-0.1</formula>
      <formula>0.1</formula>
    </cfRule>
    <cfRule type="cellIs" dxfId="3657" priority="210" operator="between">
      <formula>-0.1</formula>
      <formula>0.1</formula>
    </cfRule>
  </conditionalFormatting>
  <conditionalFormatting sqref="L164">
    <cfRule type="cellIs" dxfId="3656" priority="201" operator="equal">
      <formula>""</formula>
    </cfRule>
    <cfRule type="cellIs" dxfId="3655" priority="202" operator="notBetween">
      <formula>-0.5</formula>
      <formula>0.5</formula>
    </cfRule>
    <cfRule type="cellIs" dxfId="3654" priority="203" operator="notBetween">
      <formula>-0.3333</formula>
      <formula>0.3333</formula>
    </cfRule>
    <cfRule type="cellIs" dxfId="3653" priority="204" operator="notBetween">
      <formula>-0.1</formula>
      <formula>0.1</formula>
    </cfRule>
    <cfRule type="cellIs" dxfId="3652" priority="205" operator="between">
      <formula>-0.1</formula>
      <formula>0.1</formula>
    </cfRule>
  </conditionalFormatting>
  <conditionalFormatting sqref="L174:L175">
    <cfRule type="cellIs" dxfId="3651" priority="196" operator="equal">
      <formula>""</formula>
    </cfRule>
    <cfRule type="cellIs" dxfId="3650" priority="197" operator="notBetween">
      <formula>-0.5</formula>
      <formula>0.5</formula>
    </cfRule>
    <cfRule type="cellIs" dxfId="3649" priority="198" operator="notBetween">
      <formula>-0.3333</formula>
      <formula>0.3333</formula>
    </cfRule>
    <cfRule type="cellIs" dxfId="3648" priority="199" operator="notBetween">
      <formula>-0.1</formula>
      <formula>0.1</formula>
    </cfRule>
    <cfRule type="cellIs" dxfId="3647" priority="200" operator="between">
      <formula>-0.1</formula>
      <formula>0.1</formula>
    </cfRule>
  </conditionalFormatting>
  <conditionalFormatting sqref="L177">
    <cfRule type="cellIs" dxfId="3646" priority="191" operator="equal">
      <formula>""</formula>
    </cfRule>
    <cfRule type="cellIs" dxfId="3645" priority="192" operator="notBetween">
      <formula>-0.5</formula>
      <formula>0.5</formula>
    </cfRule>
    <cfRule type="cellIs" dxfId="3644" priority="193" operator="notBetween">
      <formula>-0.3333</formula>
      <formula>0.3333</formula>
    </cfRule>
    <cfRule type="cellIs" dxfId="3643" priority="194" operator="notBetween">
      <formula>-0.1</formula>
      <formula>0.1</formula>
    </cfRule>
    <cfRule type="cellIs" dxfId="3642" priority="195" operator="between">
      <formula>-0.1</formula>
      <formula>0.1</formula>
    </cfRule>
  </conditionalFormatting>
  <conditionalFormatting sqref="L178">
    <cfRule type="cellIs" dxfId="3641" priority="186" operator="equal">
      <formula>""</formula>
    </cfRule>
    <cfRule type="cellIs" dxfId="3640" priority="187" operator="notBetween">
      <formula>-0.5</formula>
      <formula>0.5</formula>
    </cfRule>
    <cfRule type="cellIs" dxfId="3639" priority="188" operator="notBetween">
      <formula>-0.3333</formula>
      <formula>0.3333</formula>
    </cfRule>
    <cfRule type="cellIs" dxfId="3638" priority="189" operator="notBetween">
      <formula>-0.1</formula>
      <formula>0.1</formula>
    </cfRule>
    <cfRule type="cellIs" dxfId="3637" priority="190" operator="between">
      <formula>-0.1</formula>
      <formula>0.1</formula>
    </cfRule>
  </conditionalFormatting>
  <conditionalFormatting sqref="L184">
    <cfRule type="cellIs" dxfId="3636" priority="181" operator="equal">
      <formula>""</formula>
    </cfRule>
    <cfRule type="cellIs" dxfId="3635" priority="182" operator="notBetween">
      <formula>-0.5</formula>
      <formula>0.5</formula>
    </cfRule>
    <cfRule type="cellIs" dxfId="3634" priority="183" operator="notBetween">
      <formula>-0.3333</formula>
      <formula>0.3333</formula>
    </cfRule>
    <cfRule type="cellIs" dxfId="3633" priority="184" operator="notBetween">
      <formula>-0.1</formula>
      <formula>0.1</formula>
    </cfRule>
    <cfRule type="cellIs" dxfId="3632" priority="185" operator="between">
      <formula>-0.1</formula>
      <formula>0.1</formula>
    </cfRule>
  </conditionalFormatting>
  <conditionalFormatting sqref="L185">
    <cfRule type="cellIs" dxfId="3631" priority="176" operator="equal">
      <formula>""</formula>
    </cfRule>
    <cfRule type="cellIs" dxfId="3630" priority="177" operator="notBetween">
      <formula>-0.5</formula>
      <formula>0.5</formula>
    </cfRule>
    <cfRule type="cellIs" dxfId="3629" priority="178" operator="notBetween">
      <formula>-0.3333</formula>
      <formula>0.3333</formula>
    </cfRule>
    <cfRule type="cellIs" dxfId="3628" priority="179" operator="notBetween">
      <formula>-0.1</formula>
      <formula>0.1</formula>
    </cfRule>
    <cfRule type="cellIs" dxfId="3627" priority="180" operator="between">
      <formula>-0.1</formula>
      <formula>0.1</formula>
    </cfRule>
  </conditionalFormatting>
  <conditionalFormatting sqref="L191">
    <cfRule type="cellIs" dxfId="3626" priority="171" operator="equal">
      <formula>""</formula>
    </cfRule>
    <cfRule type="cellIs" dxfId="3625" priority="172" operator="notBetween">
      <formula>-0.5</formula>
      <formula>0.5</formula>
    </cfRule>
    <cfRule type="cellIs" dxfId="3624" priority="173" operator="notBetween">
      <formula>-0.3333</formula>
      <formula>0.3333</formula>
    </cfRule>
    <cfRule type="cellIs" dxfId="3623" priority="174" operator="notBetween">
      <formula>-0.1</formula>
      <formula>0.1</formula>
    </cfRule>
    <cfRule type="cellIs" dxfId="3622" priority="175" operator="between">
      <formula>-0.1</formula>
      <formula>0.1</formula>
    </cfRule>
  </conditionalFormatting>
  <conditionalFormatting sqref="L192">
    <cfRule type="cellIs" dxfId="3621" priority="166" operator="equal">
      <formula>""</formula>
    </cfRule>
    <cfRule type="cellIs" dxfId="3620" priority="167" operator="notBetween">
      <formula>-0.5</formula>
      <formula>0.5</formula>
    </cfRule>
    <cfRule type="cellIs" dxfId="3619" priority="168" operator="notBetween">
      <formula>-0.3333</formula>
      <formula>0.3333</formula>
    </cfRule>
    <cfRule type="cellIs" dxfId="3618" priority="169" operator="notBetween">
      <formula>-0.1</formula>
      <formula>0.1</formula>
    </cfRule>
    <cfRule type="cellIs" dxfId="3617" priority="170" operator="between">
      <formula>-0.1</formula>
      <formula>0.1</formula>
    </cfRule>
  </conditionalFormatting>
  <conditionalFormatting sqref="L199">
    <cfRule type="cellIs" dxfId="3616" priority="161" operator="equal">
      <formula>""</formula>
    </cfRule>
    <cfRule type="cellIs" dxfId="3615" priority="162" operator="notBetween">
      <formula>-0.5</formula>
      <formula>0.5</formula>
    </cfRule>
    <cfRule type="cellIs" dxfId="3614" priority="163" operator="notBetween">
      <formula>-0.3333</formula>
      <formula>0.3333</formula>
    </cfRule>
    <cfRule type="cellIs" dxfId="3613" priority="164" operator="notBetween">
      <formula>-0.1</formula>
      <formula>0.1</formula>
    </cfRule>
    <cfRule type="cellIs" dxfId="3612" priority="165" operator="between">
      <formula>-0.1</formula>
      <formula>0.1</formula>
    </cfRule>
  </conditionalFormatting>
  <conditionalFormatting sqref="L196">
    <cfRule type="cellIs" dxfId="3611" priority="156" operator="equal">
      <formula>""</formula>
    </cfRule>
    <cfRule type="cellIs" dxfId="3610" priority="157" operator="notBetween">
      <formula>-0.5</formula>
      <formula>0.5</formula>
    </cfRule>
    <cfRule type="cellIs" dxfId="3609" priority="158" operator="notBetween">
      <formula>-0.3333</formula>
      <formula>0.3333</formula>
    </cfRule>
    <cfRule type="cellIs" dxfId="3608" priority="159" operator="notBetween">
      <formula>-0.1</formula>
      <formula>0.1</formula>
    </cfRule>
    <cfRule type="cellIs" dxfId="3607" priority="160" operator="between">
      <formula>-0.1</formula>
      <formula>0.1</formula>
    </cfRule>
  </conditionalFormatting>
  <conditionalFormatting sqref="L204">
    <cfRule type="cellIs" dxfId="3606" priority="151" operator="equal">
      <formula>""</formula>
    </cfRule>
    <cfRule type="cellIs" dxfId="3605" priority="152" operator="notBetween">
      <formula>-0.5</formula>
      <formula>0.5</formula>
    </cfRule>
    <cfRule type="cellIs" dxfId="3604" priority="153" operator="notBetween">
      <formula>-0.3333</formula>
      <formula>0.3333</formula>
    </cfRule>
    <cfRule type="cellIs" dxfId="3603" priority="154" operator="notBetween">
      <formula>-0.1</formula>
      <formula>0.1</formula>
    </cfRule>
    <cfRule type="cellIs" dxfId="3602" priority="155" operator="between">
      <formula>-0.1</formula>
      <formula>0.1</formula>
    </cfRule>
  </conditionalFormatting>
  <conditionalFormatting sqref="L205">
    <cfRule type="cellIs" dxfId="3601" priority="146" operator="equal">
      <formula>""</formula>
    </cfRule>
    <cfRule type="cellIs" dxfId="3600" priority="147" operator="notBetween">
      <formula>-0.5</formula>
      <formula>0.5</formula>
    </cfRule>
    <cfRule type="cellIs" dxfId="3599" priority="148" operator="notBetween">
      <formula>-0.3333</formula>
      <formula>0.3333</formula>
    </cfRule>
    <cfRule type="cellIs" dxfId="3598" priority="149" operator="notBetween">
      <formula>-0.1</formula>
      <formula>0.1</formula>
    </cfRule>
    <cfRule type="cellIs" dxfId="3597" priority="150" operator="between">
      <formula>-0.1</formula>
      <formula>0.1</formula>
    </cfRule>
  </conditionalFormatting>
  <conditionalFormatting sqref="L202">
    <cfRule type="cellIs" dxfId="3596" priority="141" operator="equal">
      <formula>""</formula>
    </cfRule>
    <cfRule type="cellIs" dxfId="3595" priority="142" operator="notBetween">
      <formula>-0.5</formula>
      <formula>0.5</formula>
    </cfRule>
    <cfRule type="cellIs" dxfId="3594" priority="143" operator="notBetween">
      <formula>-0.3333</formula>
      <formula>0.3333</formula>
    </cfRule>
    <cfRule type="cellIs" dxfId="3593" priority="144" operator="notBetween">
      <formula>-0.1</formula>
      <formula>0.1</formula>
    </cfRule>
    <cfRule type="cellIs" dxfId="3592" priority="145" operator="between">
      <formula>-0.1</formula>
      <formula>0.1</formula>
    </cfRule>
  </conditionalFormatting>
  <conditionalFormatting sqref="L203">
    <cfRule type="cellIs" dxfId="3591" priority="136" operator="equal">
      <formula>""</formula>
    </cfRule>
    <cfRule type="cellIs" dxfId="3590" priority="137" operator="notBetween">
      <formula>-0.5</formula>
      <formula>0.5</formula>
    </cfRule>
    <cfRule type="cellIs" dxfId="3589" priority="138" operator="notBetween">
      <formula>-0.3333</formula>
      <formula>0.3333</formula>
    </cfRule>
    <cfRule type="cellIs" dxfId="3588" priority="139" operator="notBetween">
      <formula>-0.1</formula>
      <formula>0.1</formula>
    </cfRule>
    <cfRule type="cellIs" dxfId="3587" priority="140" operator="between">
      <formula>-0.1</formula>
      <formula>0.1</formula>
    </cfRule>
  </conditionalFormatting>
  <conditionalFormatting sqref="L213">
    <cfRule type="cellIs" dxfId="3586" priority="131" operator="equal">
      <formula>""</formula>
    </cfRule>
    <cfRule type="cellIs" dxfId="3585" priority="132" operator="notBetween">
      <formula>-0.5</formula>
      <formula>0.5</formula>
    </cfRule>
    <cfRule type="cellIs" dxfId="3584" priority="133" operator="notBetween">
      <formula>-0.3333</formula>
      <formula>0.3333</formula>
    </cfRule>
    <cfRule type="cellIs" dxfId="3583" priority="134" operator="notBetween">
      <formula>-0.1</formula>
      <formula>0.1</formula>
    </cfRule>
    <cfRule type="cellIs" dxfId="3582" priority="135" operator="between">
      <formula>-0.1</formula>
      <formula>0.1</formula>
    </cfRule>
  </conditionalFormatting>
  <conditionalFormatting sqref="L214:L216">
    <cfRule type="cellIs" dxfId="3581" priority="126" operator="equal">
      <formula>""</formula>
    </cfRule>
    <cfRule type="cellIs" dxfId="3580" priority="127" operator="notBetween">
      <formula>-0.5</formula>
      <formula>0.5</formula>
    </cfRule>
    <cfRule type="cellIs" dxfId="3579" priority="128" operator="notBetween">
      <formula>-0.3333</formula>
      <formula>0.3333</formula>
    </cfRule>
    <cfRule type="cellIs" dxfId="3578" priority="129" operator="notBetween">
      <formula>-0.1</formula>
      <formula>0.1</formula>
    </cfRule>
    <cfRule type="cellIs" dxfId="3577" priority="130" operator="between">
      <formula>-0.1</formula>
      <formula>0.1</formula>
    </cfRule>
  </conditionalFormatting>
  <conditionalFormatting sqref="L219:L221">
    <cfRule type="cellIs" dxfId="3576" priority="121" operator="equal">
      <formula>""</formula>
    </cfRule>
    <cfRule type="cellIs" dxfId="3575" priority="122" operator="notBetween">
      <formula>-0.5</formula>
      <formula>0.5</formula>
    </cfRule>
    <cfRule type="cellIs" dxfId="3574" priority="123" operator="notBetween">
      <formula>-0.3333</formula>
      <formula>0.3333</formula>
    </cfRule>
    <cfRule type="cellIs" dxfId="3573" priority="124" operator="notBetween">
      <formula>-0.1</formula>
      <formula>0.1</formula>
    </cfRule>
    <cfRule type="cellIs" dxfId="3572" priority="125" operator="between">
      <formula>-0.1</formula>
      <formula>0.1</formula>
    </cfRule>
  </conditionalFormatting>
  <conditionalFormatting sqref="L224:L227">
    <cfRule type="cellIs" dxfId="3571" priority="116" operator="equal">
      <formula>""</formula>
    </cfRule>
    <cfRule type="cellIs" dxfId="3570" priority="117" operator="notBetween">
      <formula>-0.5</formula>
      <formula>0.5</formula>
    </cfRule>
    <cfRule type="cellIs" dxfId="3569" priority="118" operator="notBetween">
      <formula>-0.3333</formula>
      <formula>0.3333</formula>
    </cfRule>
    <cfRule type="cellIs" dxfId="3568" priority="119" operator="notBetween">
      <formula>-0.1</formula>
      <formula>0.1</formula>
    </cfRule>
    <cfRule type="cellIs" dxfId="3567" priority="120" operator="between">
      <formula>-0.1</formula>
      <formula>0.1</formula>
    </cfRule>
  </conditionalFormatting>
  <conditionalFormatting sqref="L228">
    <cfRule type="cellIs" dxfId="3566" priority="111" operator="equal">
      <formula>""</formula>
    </cfRule>
    <cfRule type="cellIs" dxfId="3565" priority="112" operator="notBetween">
      <formula>-0.5</formula>
      <formula>0.5</formula>
    </cfRule>
    <cfRule type="cellIs" dxfId="3564" priority="113" operator="notBetween">
      <formula>-0.3333</formula>
      <formula>0.3333</formula>
    </cfRule>
    <cfRule type="cellIs" dxfId="3563" priority="114" operator="notBetween">
      <formula>-0.1</formula>
      <formula>0.1</formula>
    </cfRule>
    <cfRule type="cellIs" dxfId="3562" priority="115" operator="between">
      <formula>-0.1</formula>
      <formula>0.1</formula>
    </cfRule>
  </conditionalFormatting>
  <conditionalFormatting sqref="L231:L234">
    <cfRule type="cellIs" dxfId="3561" priority="106" operator="equal">
      <formula>""</formula>
    </cfRule>
    <cfRule type="cellIs" dxfId="3560" priority="107" operator="notBetween">
      <formula>-0.5</formula>
      <formula>0.5</formula>
    </cfRule>
    <cfRule type="cellIs" dxfId="3559" priority="108" operator="notBetween">
      <formula>-0.3333</formula>
      <formula>0.3333</formula>
    </cfRule>
    <cfRule type="cellIs" dxfId="3558" priority="109" operator="notBetween">
      <formula>-0.1</formula>
      <formula>0.1</formula>
    </cfRule>
    <cfRule type="cellIs" dxfId="3557" priority="110" operator="between">
      <formula>-0.1</formula>
      <formula>0.1</formula>
    </cfRule>
  </conditionalFormatting>
  <conditionalFormatting sqref="L235">
    <cfRule type="cellIs" dxfId="3556" priority="101" operator="equal">
      <formula>""</formula>
    </cfRule>
    <cfRule type="cellIs" dxfId="3555" priority="102" operator="notBetween">
      <formula>-0.5</formula>
      <formula>0.5</formula>
    </cfRule>
    <cfRule type="cellIs" dxfId="3554" priority="103" operator="notBetween">
      <formula>-0.3333</formula>
      <formula>0.3333</formula>
    </cfRule>
    <cfRule type="cellIs" dxfId="3553" priority="104" operator="notBetween">
      <formula>-0.1</formula>
      <formula>0.1</formula>
    </cfRule>
    <cfRule type="cellIs" dxfId="3552" priority="105" operator="between">
      <formula>-0.1</formula>
      <formula>0.1</formula>
    </cfRule>
  </conditionalFormatting>
  <conditionalFormatting sqref="L238:L241">
    <cfRule type="cellIs" dxfId="3551" priority="96" operator="equal">
      <formula>""</formula>
    </cfRule>
    <cfRule type="cellIs" dxfId="3550" priority="97" operator="notBetween">
      <formula>-0.5</formula>
      <formula>0.5</formula>
    </cfRule>
    <cfRule type="cellIs" dxfId="3549" priority="98" operator="notBetween">
      <formula>-0.3333</formula>
      <formula>0.3333</formula>
    </cfRule>
    <cfRule type="cellIs" dxfId="3548" priority="99" operator="notBetween">
      <formula>-0.1</formula>
      <formula>0.1</formula>
    </cfRule>
    <cfRule type="cellIs" dxfId="3547" priority="100" operator="between">
      <formula>-0.1</formula>
      <formula>0.1</formula>
    </cfRule>
  </conditionalFormatting>
  <conditionalFormatting sqref="L242">
    <cfRule type="cellIs" dxfId="3546" priority="91" operator="equal">
      <formula>""</formula>
    </cfRule>
    <cfRule type="cellIs" dxfId="3545" priority="92" operator="notBetween">
      <formula>-0.5</formula>
      <formula>0.5</formula>
    </cfRule>
    <cfRule type="cellIs" dxfId="3544" priority="93" operator="notBetween">
      <formula>-0.3333</formula>
      <formula>0.3333</formula>
    </cfRule>
    <cfRule type="cellIs" dxfId="3543" priority="94" operator="notBetween">
      <formula>-0.1</formula>
      <formula>0.1</formula>
    </cfRule>
    <cfRule type="cellIs" dxfId="3542" priority="95" operator="between">
      <formula>-0.1</formula>
      <formula>0.1</formula>
    </cfRule>
  </conditionalFormatting>
  <conditionalFormatting sqref="L245">
    <cfRule type="cellIs" dxfId="3541" priority="86" operator="equal">
      <formula>""</formula>
    </cfRule>
    <cfRule type="cellIs" dxfId="3540" priority="87" operator="notBetween">
      <formula>-0.5</formula>
      <formula>0.5</formula>
    </cfRule>
    <cfRule type="cellIs" dxfId="3539" priority="88" operator="notBetween">
      <formula>-0.3333</formula>
      <formula>0.3333</formula>
    </cfRule>
    <cfRule type="cellIs" dxfId="3538" priority="89" operator="notBetween">
      <formula>-0.1</formula>
      <formula>0.1</formula>
    </cfRule>
    <cfRule type="cellIs" dxfId="3537" priority="90" operator="between">
      <formula>-0.1</formula>
      <formula>0.1</formula>
    </cfRule>
  </conditionalFormatting>
  <conditionalFormatting sqref="E113:E114">
    <cfRule type="cellIs" dxfId="3536" priority="61" operator="equal">
      <formula>""</formula>
    </cfRule>
    <cfRule type="cellIs" dxfId="3535" priority="62" operator="notBetween">
      <formula>-0.5</formula>
      <formula>0.5</formula>
    </cfRule>
    <cfRule type="cellIs" dxfId="3534" priority="63" operator="notBetween">
      <formula>-0.3333</formula>
      <formula>0.3333</formula>
    </cfRule>
    <cfRule type="cellIs" dxfId="3533" priority="64" operator="notBetween">
      <formula>-0.1</formula>
      <formula>0.1</formula>
    </cfRule>
    <cfRule type="cellIs" dxfId="3532" priority="65" operator="between">
      <formula>-0.1</formula>
      <formula>0.1</formula>
    </cfRule>
  </conditionalFormatting>
  <conditionalFormatting sqref="E245:E246">
    <cfRule type="cellIs" dxfId="3531" priority="56" operator="equal">
      <formula>""</formula>
    </cfRule>
    <cfRule type="cellIs" dxfId="3530" priority="57" operator="notBetween">
      <formula>-0.5</formula>
      <formula>0.5</formula>
    </cfRule>
    <cfRule type="cellIs" dxfId="3529" priority="58" operator="notBetween">
      <formula>-0.3333</formula>
      <formula>0.3333</formula>
    </cfRule>
    <cfRule type="cellIs" dxfId="3528" priority="59" operator="notBetween">
      <formula>-0.1</formula>
      <formula>0.1</formula>
    </cfRule>
    <cfRule type="cellIs" dxfId="3527" priority="60" operator="between">
      <formula>-0.1</formula>
      <formula>0.1</formula>
    </cfRule>
  </conditionalFormatting>
  <conditionalFormatting sqref="E398:E399">
    <cfRule type="cellIs" dxfId="3526" priority="51" operator="equal">
      <formula>""</formula>
    </cfRule>
    <cfRule type="cellIs" dxfId="3525" priority="52" operator="notBetween">
      <formula>-0.5</formula>
      <formula>0.5</formula>
    </cfRule>
    <cfRule type="cellIs" dxfId="3524" priority="53" operator="notBetween">
      <formula>-0.3333</formula>
      <formula>0.3333</formula>
    </cfRule>
    <cfRule type="cellIs" dxfId="3523" priority="54" operator="notBetween">
      <formula>-0.1</formula>
      <formula>0.1</formula>
    </cfRule>
    <cfRule type="cellIs" dxfId="3522" priority="55" operator="between">
      <formula>-0.1</formula>
      <formula>0.1</formula>
    </cfRule>
  </conditionalFormatting>
  <conditionalFormatting sqref="L90">
    <cfRule type="cellIs" dxfId="3521" priority="46" operator="equal">
      <formula>""</formula>
    </cfRule>
    <cfRule type="cellIs" dxfId="3520" priority="47" operator="notBetween">
      <formula>-0.5</formula>
      <formula>0.5</formula>
    </cfRule>
    <cfRule type="cellIs" dxfId="3519" priority="48" operator="notBetween">
      <formula>-0.3333</formula>
      <formula>0.3333</formula>
    </cfRule>
    <cfRule type="cellIs" dxfId="3518" priority="49" operator="notBetween">
      <formula>-0.1</formula>
      <formula>0.1</formula>
    </cfRule>
    <cfRule type="cellIs" dxfId="3517" priority="50" operator="between">
      <formula>-0.1</formula>
      <formula>0.1</formula>
    </cfRule>
  </conditionalFormatting>
  <conditionalFormatting sqref="L91">
    <cfRule type="cellIs" dxfId="3516" priority="41" operator="equal">
      <formula>""</formula>
    </cfRule>
    <cfRule type="cellIs" dxfId="3515" priority="42" operator="notBetween">
      <formula>-0.5</formula>
      <formula>0.5</formula>
    </cfRule>
    <cfRule type="cellIs" dxfId="3514" priority="43" operator="notBetween">
      <formula>-0.3333</formula>
      <formula>0.3333</formula>
    </cfRule>
    <cfRule type="cellIs" dxfId="3513" priority="44" operator="notBetween">
      <formula>-0.1</formula>
      <formula>0.1</formula>
    </cfRule>
    <cfRule type="cellIs" dxfId="3512" priority="45" operator="between">
      <formula>-0.1</formula>
      <formula>0.1</formula>
    </cfRule>
  </conditionalFormatting>
  <conditionalFormatting sqref="L135:L136">
    <cfRule type="cellIs" dxfId="3511" priority="36" operator="equal">
      <formula>""</formula>
    </cfRule>
    <cfRule type="cellIs" dxfId="3510" priority="37" operator="notBetween">
      <formula>-0.5</formula>
      <formula>0.5</formula>
    </cfRule>
    <cfRule type="cellIs" dxfId="3509" priority="38" operator="notBetween">
      <formula>-0.3333</formula>
      <formula>0.3333</formula>
    </cfRule>
    <cfRule type="cellIs" dxfId="3508" priority="39" operator="notBetween">
      <formula>-0.1</formula>
      <formula>0.1</formula>
    </cfRule>
    <cfRule type="cellIs" dxfId="3507" priority="40" operator="between">
      <formula>-0.1</formula>
      <formula>0.1</formula>
    </cfRule>
  </conditionalFormatting>
  <conditionalFormatting sqref="E259">
    <cfRule type="cellIs" dxfId="3506" priority="31" operator="equal">
      <formula>""</formula>
    </cfRule>
    <cfRule type="cellIs" dxfId="3505" priority="32" operator="notBetween">
      <formula>-0.5</formula>
      <formula>0.5</formula>
    </cfRule>
    <cfRule type="cellIs" dxfId="3504" priority="33" operator="notBetween">
      <formula>-0.3333</formula>
      <formula>0.3333</formula>
    </cfRule>
    <cfRule type="cellIs" dxfId="3503" priority="34" operator="notBetween">
      <formula>-0.1</formula>
      <formula>0.1</formula>
    </cfRule>
    <cfRule type="cellIs" dxfId="3502" priority="35" operator="between">
      <formula>-0.1</formula>
      <formula>0.1</formula>
    </cfRule>
  </conditionalFormatting>
  <conditionalFormatting sqref="E261:E262">
    <cfRule type="cellIs" dxfId="3501" priority="26" operator="equal">
      <formula>""</formula>
    </cfRule>
    <cfRule type="cellIs" dxfId="3500" priority="27" operator="notBetween">
      <formula>-0.5</formula>
      <formula>0.5</formula>
    </cfRule>
    <cfRule type="cellIs" dxfId="3499" priority="28" operator="notBetween">
      <formula>-0.3333</formula>
      <formula>0.3333</formula>
    </cfRule>
    <cfRule type="cellIs" dxfId="3498" priority="29" operator="notBetween">
      <formula>-0.1</formula>
      <formula>0.1</formula>
    </cfRule>
    <cfRule type="cellIs" dxfId="3497" priority="30" operator="between">
      <formula>-0.1</formula>
      <formula>0.1</formula>
    </cfRule>
  </conditionalFormatting>
  <conditionalFormatting sqref="E13">
    <cfRule type="cellIs" dxfId="3496" priority="21" operator="equal">
      <formula>""</formula>
    </cfRule>
    <cfRule type="cellIs" dxfId="3495" priority="22" operator="notBetween">
      <formula>-0.5</formula>
      <formula>0.5</formula>
    </cfRule>
    <cfRule type="cellIs" dxfId="3494" priority="23" operator="notBetween">
      <formula>-0.3333</formula>
      <formula>0.3333</formula>
    </cfRule>
    <cfRule type="cellIs" dxfId="3493" priority="24" operator="notBetween">
      <formula>-0.1</formula>
      <formula>0.1</formula>
    </cfRule>
    <cfRule type="cellIs" dxfId="3492" priority="25" operator="between">
      <formula>-0.1</formula>
      <formula>0.1</formula>
    </cfRule>
  </conditionalFormatting>
  <conditionalFormatting sqref="L113">
    <cfRule type="cellIs" dxfId="3491" priority="6" operator="equal">
      <formula>""</formula>
    </cfRule>
    <cfRule type="cellIs" dxfId="3490" priority="7" operator="notBetween">
      <formula>-0.5</formula>
      <formula>0.5</formula>
    </cfRule>
    <cfRule type="cellIs" dxfId="3489" priority="8" operator="notBetween">
      <formula>-0.3333</formula>
      <formula>0.3333</formula>
    </cfRule>
    <cfRule type="cellIs" dxfId="3488" priority="9" operator="notBetween">
      <formula>-0.1</formula>
      <formula>0.1</formula>
    </cfRule>
    <cfRule type="cellIs" dxfId="3487" priority="10" operator="between">
      <formula>-0.1</formula>
      <formula>0.1</formula>
    </cfRule>
  </conditionalFormatting>
  <conditionalFormatting sqref="L116">
    <cfRule type="cellIs" dxfId="3486" priority="1" operator="equal">
      <formula>""</formula>
    </cfRule>
    <cfRule type="cellIs" dxfId="3485" priority="2" operator="notBetween">
      <formula>-0.5</formula>
      <formula>0.5</formula>
    </cfRule>
    <cfRule type="cellIs" dxfId="3484" priority="3" operator="notBetween">
      <formula>-0.3333</formula>
      <formula>0.3333</formula>
    </cfRule>
    <cfRule type="cellIs" dxfId="3483" priority="4" operator="notBetween">
      <formula>-0.1</formula>
      <formula>0.1</formula>
    </cfRule>
    <cfRule type="cellIs" dxfId="3482" priority="5" operator="between">
      <formula>-0.1</formula>
      <formula>0.1</formula>
    </cfRule>
  </conditionalFormatting>
  <conditionalFormatting sqref="L111">
    <cfRule type="cellIs" dxfId="3481" priority="16" operator="equal">
      <formula>""</formula>
    </cfRule>
    <cfRule type="cellIs" dxfId="3480" priority="17" operator="notBetween">
      <formula>-0.5</formula>
      <formula>0.5</formula>
    </cfRule>
    <cfRule type="cellIs" dxfId="3479" priority="18" operator="notBetween">
      <formula>-0.3333</formula>
      <formula>0.3333</formula>
    </cfRule>
    <cfRule type="cellIs" dxfId="3478" priority="19" operator="notBetween">
      <formula>-0.1</formula>
      <formula>0.1</formula>
    </cfRule>
    <cfRule type="cellIs" dxfId="3477" priority="20" operator="between">
      <formula>-0.1</formula>
      <formula>0.1</formula>
    </cfRule>
  </conditionalFormatting>
  <conditionalFormatting sqref="L112">
    <cfRule type="cellIs" dxfId="3476" priority="11" operator="equal">
      <formula>""</formula>
    </cfRule>
    <cfRule type="cellIs" dxfId="3475" priority="12" operator="notBetween">
      <formula>-0.5</formula>
      <formula>0.5</formula>
    </cfRule>
    <cfRule type="cellIs" dxfId="3474" priority="13" operator="notBetween">
      <formula>-0.3333</formula>
      <formula>0.3333</formula>
    </cfRule>
    <cfRule type="cellIs" dxfId="3473" priority="14" operator="notBetween">
      <formula>-0.1</formula>
      <formula>0.1</formula>
    </cfRule>
    <cfRule type="cellIs" dxfId="3472" priority="15" operator="between">
      <formula>-0.1</formula>
      <formula>0.1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8" enableFormatConditionsCalculation="0">
    <tabColor theme="4" tint="-0.499984740745262"/>
  </sheetPr>
  <dimension ref="A1:AB538"/>
  <sheetViews>
    <sheetView workbookViewId="0">
      <selection activeCell="A2" sqref="A2"/>
    </sheetView>
  </sheetViews>
  <sheetFormatPr baseColWidth="10" defaultColWidth="8.83203125" defaultRowHeight="11" x14ac:dyDescent="0.15"/>
  <cols>
    <col min="1" max="1" width="35.83203125" style="16" customWidth="1"/>
    <col min="2" max="3" width="19.33203125" style="52" customWidth="1"/>
    <col min="4" max="4" width="9.5" style="15" bestFit="1" customWidth="1"/>
    <col min="5" max="5" width="7.83203125" style="42" customWidth="1"/>
    <col min="6" max="7" width="35.83203125" style="98" customWidth="1"/>
    <col min="8" max="8" width="38.1640625" style="16" bestFit="1" customWidth="1"/>
    <col min="9" max="10" width="15.1640625" style="16" customWidth="1"/>
    <col min="11" max="11" width="10.6640625" style="88" bestFit="1" customWidth="1"/>
    <col min="12" max="12" width="7.5" style="88" bestFit="1" customWidth="1"/>
    <col min="13" max="16384" width="8.83203125" style="16"/>
  </cols>
  <sheetData>
    <row r="1" spans="1:12" s="84" customFormat="1" ht="15" thickBot="1" x14ac:dyDescent="0.25">
      <c r="A1" s="85" t="str">
        <f>IF(Aloitus_Start!$D$1="Suomi","Tähän tauluun voidaan liittää vain Kansalliskirjasto",IF(Aloitus_Start!$D$1="Svenska","I denna tabell kan man ansluta endast Nationalbiblioteket","Valitse kieli taulussa Aloitus_Start - Välj spåket i tabellen Aloitus_Start"))</f>
        <v>Valitse kieli taulussa Aloitus_Start - Välj spåket i tabellen Aloitus_Start</v>
      </c>
      <c r="B1" s="107"/>
      <c r="C1" s="108"/>
      <c r="F1" s="97"/>
      <c r="G1" s="97"/>
      <c r="H1" s="85"/>
      <c r="I1" s="85"/>
      <c r="J1" s="86"/>
      <c r="K1" s="86"/>
      <c r="L1" s="87" t="str">
        <f>IF(Aloitus_Start!$D$1="Suomi","Voit muokata oikealla olevia graafeja sekä kopioida niitä, mutta et muuttaa tiedonkeruun lähteitä",IF(Aloitus_Start!$D$1="Svenska","Du kan ändra och kopiera graferna på högra sidan, men inte byta informationskällorna",""))</f>
        <v/>
      </c>
    </row>
    <row r="2" spans="1:12" ht="23" thickTop="1" x14ac:dyDescent="0.2">
      <c r="A2" s="2"/>
      <c r="B2" s="53"/>
      <c r="C2" s="54"/>
      <c r="D2" s="17" t="str">
        <f>IF(Aloitus_Start!$D$1="Suomi","Muutos",IF(Aloitus_Start!$D$1="Svenska","Förändring","Valitse kieli - Välj spåket"))</f>
        <v>Valitse kieli - Välj spåket</v>
      </c>
      <c r="E2" s="17" t="str">
        <f>IF(Aloitus_Start!$D$1="Suomi","Muutos%",IF(Aloitus_Start!$D$1="Svenska","Förändr%","Valitse kieli - Välj spåket"))</f>
        <v>Valitse kieli - Välj spåket</v>
      </c>
      <c r="F2" s="123" t="str">
        <f>IF(Aloitus_Start!$D$1="Suomi","Huom. - "&amp;B3,IF(Aloitus_Start!$D$1="Svenska","Obs. - "&amp;B3,"Valitse kieli - Välj spåket"))</f>
        <v>Valitse kieli - Välj spåket</v>
      </c>
      <c r="G2" s="123" t="str">
        <f>IF(Aloitus_Start!$D$1="Suomi","Huom. - "&amp;C3,IF(Aloitus_Start!$D$1="Svenska","Obs. - "&amp;C3,"Valitse kieli - Välj spåket"))</f>
        <v>Valitse kieli - Välj spåket</v>
      </c>
      <c r="H2" s="106" t="str">
        <f>IF(Aloitus_Start!$D$1="Suomi","Tilastokooste",IF(Aloitus_Start!$D$1="Svenska","Sammanställning","Valitse kieli - Välj spåket"))</f>
        <v>Valitse kieli - Välj spåket</v>
      </c>
      <c r="J2" s="87"/>
      <c r="K2" s="87"/>
      <c r="L2" s="105" t="str">
        <f>IF(Aloitus_Start!$D$1="Suomi","Liitä graafi omaan tiedostoosi kuvana",IF(Aloitus_Start!$D$1="Svenska","Anslut grafen i din egen fil som en bild",""))</f>
        <v/>
      </c>
    </row>
    <row r="3" spans="1:12" x14ac:dyDescent="0.15">
      <c r="A3" s="3"/>
      <c r="B3" s="99"/>
      <c r="C3" s="100"/>
      <c r="D3" s="18"/>
      <c r="E3" s="19"/>
      <c r="F3" s="124"/>
      <c r="G3" s="124"/>
      <c r="H3" s="13" t="str">
        <f>IF(Aloitus_Start!$D$1="Suomi","Kulut ja rahoitus (1000 €) -kirjaston budjetti",IF(Aloitus_Start!$D$1="Svenska","Utgifter och financiering (1000€) - bibliotekets budget","Valitse kieli - Välj spåket"))</f>
        <v>Valitse kieli - Välj spåket</v>
      </c>
      <c r="I3" s="14">
        <f>B$3</f>
        <v>0</v>
      </c>
      <c r="J3" s="14">
        <f>C$3</f>
        <v>0</v>
      </c>
      <c r="K3" s="52" t="str">
        <f>IF(Aloitus_Start!$D$1="Suomi","Muutos",IF(Aloitus_Start!$D$1="Svenska","Förändring","Valitse kieli - Välj spåket"))</f>
        <v>Valitse kieli - Välj spåket</v>
      </c>
      <c r="L3" s="52" t="str">
        <f>IF(Aloitus_Start!$D$1="Suomi","Muutos%",IF(Aloitus_Start!$D$1="Svenska","Förändr%","Valitse kieli - Välj spåket"))</f>
        <v>Valitse kieli - Välj spåket</v>
      </c>
    </row>
    <row r="4" spans="1:12" x14ac:dyDescent="0.15">
      <c r="A4" s="4"/>
      <c r="B4" s="55"/>
      <c r="C4" s="56"/>
      <c r="D4" s="20"/>
      <c r="E4" s="21"/>
      <c r="F4" s="125"/>
      <c r="G4" s="125"/>
      <c r="H4" s="16" t="str">
        <f>IF(Aloitus_Start!$D$1="Suomi",MID(A373,9,10),IF(Aloitus_Start!$D$1="Svenska",MID(A373,9,8),"Valitse kieli - Välj spåket"))</f>
        <v>Valitse kieli - Välj spåket</v>
      </c>
      <c r="I4" s="14">
        <f>B373</f>
        <v>0</v>
      </c>
      <c r="J4" s="14">
        <f>C373</f>
        <v>0</v>
      </c>
      <c r="K4" s="89">
        <f t="shared" ref="K4:K10" si="0">J4-I4</f>
        <v>0</v>
      </c>
      <c r="L4" s="90" t="str">
        <f t="shared" ref="L4:L10" si="1">IF(I4="","",IF(I4=0,"",(J4/I4)-1))</f>
        <v/>
      </c>
    </row>
    <row r="5" spans="1:12" x14ac:dyDescent="0.15">
      <c r="A5" s="5"/>
      <c r="B5" s="57"/>
      <c r="C5" s="58"/>
      <c r="D5" s="22">
        <f>IF(B5=" ","",C5-B5)</f>
        <v>0</v>
      </c>
      <c r="E5" s="23" t="str">
        <f>IF(B5="","",IF(B5=0,"",IF(B5=" ","",(C5/B5)-1)))</f>
        <v/>
      </c>
      <c r="F5" s="126" t="b">
        <f>IF(B5="",IF(Aloitus_Start!$D$1="Suomi","Tieto puuttuu: "&amp;B$3,IF(Aloitus_Start!$D$1="Svenska","Information saknas: "&amp;B$3)),"")</f>
        <v>0</v>
      </c>
      <c r="G5" s="126" t="b">
        <f>IF(C5="",IF(Aloitus_Start!$D$1="Suomi","Tieto puuttuu: "&amp;C$3,IF(Aloitus_Start!$D$1="Svenska","Information saknas: "&amp;C$3)),"")</f>
        <v>0</v>
      </c>
      <c r="H5" s="16" t="str">
        <f>IF(Aloitus_Start!$D$1="Suomi",MID(A376,9,8),IF(Aloitus_Start!$D$1="Svenska",MID(A376,22,18),"Valitse kieli - Välj spåket"))</f>
        <v>Valitse kieli - Välj spåket</v>
      </c>
      <c r="I5" s="14">
        <f>B376</f>
        <v>0</v>
      </c>
      <c r="J5" s="14">
        <f>C376</f>
        <v>0</v>
      </c>
      <c r="K5" s="52">
        <f t="shared" si="0"/>
        <v>0</v>
      </c>
      <c r="L5" s="91" t="str">
        <f t="shared" si="1"/>
        <v/>
      </c>
    </row>
    <row r="6" spans="1:12" x14ac:dyDescent="0.15">
      <c r="A6" s="5"/>
      <c r="B6" s="57"/>
      <c r="C6" s="58"/>
      <c r="D6" s="22">
        <f t="shared" ref="D6:D7" si="2">IF(B6=" ","",C6-B6)</f>
        <v>0</v>
      </c>
      <c r="E6" s="23" t="str">
        <f t="shared" ref="E6" si="3">IF(B6="","",IF(B6=0,"",IF(B6=" ","",(C6/B6)-1)))</f>
        <v/>
      </c>
      <c r="F6" s="126" t="b">
        <f>IF(B6="",IF(Aloitus_Start!$D$1="Suomi","Tieto puuttuu: "&amp;B$3,IF(Aloitus_Start!$D$1="Svenska","Information saknas: "&amp;B$3)),"")</f>
        <v>0</v>
      </c>
      <c r="G6" s="126" t="b">
        <f>IF(C6="",IF(Aloitus_Start!$D$1="Suomi","Tieto puuttuu: "&amp;C$3,IF(Aloitus_Start!$D$1="Svenska","Information saknas: "&amp;C$3)),"")</f>
        <v>0</v>
      </c>
      <c r="H6" s="16" t="str">
        <f>IF(Aloitus_Start!$D$1="Suomi",MID(A387,9,17),IF(Aloitus_Start!$D$1="Svenska",MID(A387,22,9),"Valitse kieli - Välj spåket"))</f>
        <v>Valitse kieli - Välj spåket</v>
      </c>
      <c r="I6" s="14">
        <f>B387</f>
        <v>0</v>
      </c>
      <c r="J6" s="14">
        <f>C387</f>
        <v>0</v>
      </c>
      <c r="K6" s="52">
        <f t="shared" si="0"/>
        <v>0</v>
      </c>
      <c r="L6" s="91" t="str">
        <f t="shared" si="1"/>
        <v/>
      </c>
    </row>
    <row r="7" spans="1:12" x14ac:dyDescent="0.15">
      <c r="A7" s="6"/>
      <c r="B7" s="59"/>
      <c r="C7" s="60"/>
      <c r="D7" s="24">
        <f t="shared" si="2"/>
        <v>0</v>
      </c>
      <c r="E7" s="140" t="str">
        <f>IF(B7="","",IF(B7=0,"",IF(B7=" ","",(C7/B7)-1)))</f>
        <v/>
      </c>
      <c r="F7" s="127" t="b">
        <f>IF(B7="",IF(Aloitus_Start!$D$1="Suomi","Tieto puuttuu: "&amp;B$3,IF(Aloitus_Start!$D$1="Svenska","Information saknas: "&amp;B$3)),"")</f>
        <v>0</v>
      </c>
      <c r="G7" s="127" t="b">
        <f>IF(C7="",IF(Aloitus_Start!$D$1="Suomi","Tieto puuttuu: "&amp;C$3,IF(Aloitus_Start!$D$1="Svenska","Information saknas: "&amp;C$3)),"")</f>
        <v>0</v>
      </c>
      <c r="H7" s="16" t="str">
        <f>IF(Aloitus_Start!$D$1="Suomi",MID(A391,9,9),IF(Aloitus_Start!$D$1="Svenska",MID(A391,22,8),"Valitse kieli - Välj spåket"))</f>
        <v>Valitse kieli - Välj spåket</v>
      </c>
      <c r="I7" s="14">
        <f t="shared" ref="I7:J9" si="4">B391</f>
        <v>0</v>
      </c>
      <c r="J7" s="14">
        <f t="shared" si="4"/>
        <v>0</v>
      </c>
      <c r="K7" s="52">
        <f t="shared" si="0"/>
        <v>0</v>
      </c>
      <c r="L7" s="52" t="str">
        <f t="shared" si="1"/>
        <v/>
      </c>
    </row>
    <row r="8" spans="1:12" ht="22" x14ac:dyDescent="0.15">
      <c r="A8" s="8"/>
      <c r="B8" s="67"/>
      <c r="C8" s="68"/>
      <c r="D8" s="17" t="str">
        <f>IF(Aloitus_Start!$D$1="Suomi","Muutos",IF(Aloitus_Start!$D$1="Svenska","Förändring","Valitse kieli - Välj spåket"))</f>
        <v>Valitse kieli - Välj spåket</v>
      </c>
      <c r="E8" s="17" t="str">
        <f>IF(Aloitus_Start!$D$1="Suomi","Muutos%",IF(Aloitus_Start!$D$1="Svenska","Förändr%","Valitse kieli - Välj spåket"))</f>
        <v>Valitse kieli - Välj spåket</v>
      </c>
      <c r="F8" s="128"/>
      <c r="G8" s="128"/>
      <c r="H8" s="16" t="str">
        <f>IF(Aloitus_Start!$D$1="Suomi",MID(A392,9,14),IF(Aloitus_Start!$D$1="Svenska",MID(A392,9,18),"Valitse kieli - Välj spåket"))</f>
        <v>Valitse kieli - Välj spåket</v>
      </c>
      <c r="I8" s="14">
        <f t="shared" si="4"/>
        <v>0</v>
      </c>
      <c r="J8" s="14">
        <f t="shared" si="4"/>
        <v>0</v>
      </c>
      <c r="K8" s="52">
        <f t="shared" si="0"/>
        <v>0</v>
      </c>
      <c r="L8" s="52" t="str">
        <f t="shared" si="1"/>
        <v/>
      </c>
    </row>
    <row r="9" spans="1:12" x14ac:dyDescent="0.15">
      <c r="A9" s="3"/>
      <c r="B9" s="99"/>
      <c r="C9" s="100"/>
      <c r="D9" s="18"/>
      <c r="E9" s="19"/>
      <c r="F9" s="124"/>
      <c r="G9" s="124"/>
      <c r="H9" s="16" t="str">
        <f>IF(Aloitus_Start!$D$1="Suomi",MID(A393,9,4),IF(Aloitus_Start!$D$1="Svenska",MID(A393,9,6),"Valitse kieli - Välj spåket"))</f>
        <v>Valitse kieli - Välj spåket</v>
      </c>
      <c r="I9" s="14">
        <f t="shared" si="4"/>
        <v>0</v>
      </c>
      <c r="J9" s="14">
        <f t="shared" si="4"/>
        <v>0</v>
      </c>
      <c r="K9" s="89">
        <f t="shared" si="0"/>
        <v>0</v>
      </c>
      <c r="L9" s="90" t="str">
        <f t="shared" si="1"/>
        <v/>
      </c>
    </row>
    <row r="10" spans="1:12" x14ac:dyDescent="0.15">
      <c r="A10" s="4"/>
      <c r="B10" s="55"/>
      <c r="C10" s="56"/>
      <c r="D10" s="129" t="str">
        <f>IF(Aloitus_Start!$D$1="Suomi","Muutos",IF(Aloitus_Start!$D$1="Svenska","Förändring","Valitse kieli - Välj spåket"))</f>
        <v>Valitse kieli - Välj spåket</v>
      </c>
      <c r="E10" s="129" t="str">
        <f>IF(Aloitus_Start!$D$1="Suomi","Muutos%",IF(Aloitus_Start!$D$1="Svenska","Förändr%","Valitse kieli - Välj spåket"))</f>
        <v>Valitse kieli - Välj spåket</v>
      </c>
      <c r="F10" s="125"/>
      <c r="G10" s="125"/>
      <c r="H10" s="16" t="str">
        <f>IF(Aloitus_Start!$D$1="Suomi","Yhteensä",IF(Aloitus_Start!$D$1="Svenska","Sammanlagt","Valitse kieli - Välj spåket"))</f>
        <v>Valitse kieli - Välj spåket</v>
      </c>
      <c r="I10" s="14">
        <f>SUM(I4:I9)</f>
        <v>0</v>
      </c>
      <c r="J10" s="14">
        <f>SUM(J4:J9)</f>
        <v>0</v>
      </c>
      <c r="K10" s="89">
        <f t="shared" si="0"/>
        <v>0</v>
      </c>
      <c r="L10" s="90" t="str">
        <f t="shared" si="1"/>
        <v/>
      </c>
    </row>
    <row r="11" spans="1:12" x14ac:dyDescent="0.15">
      <c r="A11" s="5"/>
      <c r="B11" s="57"/>
      <c r="C11" s="58"/>
      <c r="D11" s="22">
        <f>IF(B11=" ","",C11-B11)</f>
        <v>0</v>
      </c>
      <c r="E11" s="23" t="str">
        <f>IF(B11="","",IF(B11=0,"",IF(B11=" ","",(C11/B11)-1)))</f>
        <v/>
      </c>
      <c r="F11" s="126" t="b">
        <f>IF(B11="",IF(Aloitus_Start!$D$1="Suomi","Tieto puuttuu: "&amp;B$3,IF(Aloitus_Start!$D$1="Svenska","Information saknas: "&amp;B$3)),"")</f>
        <v>0</v>
      </c>
      <c r="G11" s="126" t="b">
        <f>IF(C11="",IF(Aloitus_Start!$D$1="Suomi","Tieto puuttuu: "&amp;C$3,IF(Aloitus_Start!$D$1="Svenska","Information saknas: "&amp;C$3)),"")</f>
        <v>0</v>
      </c>
      <c r="I11" s="14"/>
      <c r="J11" s="14"/>
      <c r="K11" s="52"/>
      <c r="L11" s="52"/>
    </row>
    <row r="12" spans="1:12" x14ac:dyDescent="0.15">
      <c r="A12" s="5"/>
      <c r="B12" s="57"/>
      <c r="C12" s="58"/>
      <c r="D12" s="22"/>
      <c r="E12" s="23"/>
      <c r="F12" s="126"/>
      <c r="G12" s="126"/>
      <c r="H12" s="13" t="str">
        <f>IF(Aloitus_Start!$D$1="Suomi","Kirjastoaineistokulut menolajeittain",IF(Aloitus_Start!$D$1="Svenska","Utgifter för biblioteksmaterial enligt utgiftsklasser","Valitse kieli - Välj spåket"))</f>
        <v>Valitse kieli - Välj spåket</v>
      </c>
      <c r="I12" s="14">
        <f>B$3</f>
        <v>0</v>
      </c>
      <c r="J12" s="14">
        <f>C$3</f>
        <v>0</v>
      </c>
      <c r="K12" s="52" t="str">
        <f>IF(Aloitus_Start!$D$1="Suomi","Muutos",IF(Aloitus_Start!$D$1="Svenska","Förändring","Valitse kieli - Välj spåket"))</f>
        <v>Valitse kieli - Välj spåket</v>
      </c>
      <c r="L12" s="52" t="str">
        <f>IF(Aloitus_Start!$D$1="Suomi","Muutos%",IF(Aloitus_Start!$D$1="Svenska","Förändr%","Valitse kieli - Välj spåket"))</f>
        <v>Valitse kieli - Välj spåket</v>
      </c>
    </row>
    <row r="13" spans="1:12" x14ac:dyDescent="0.15">
      <c r="A13" s="6"/>
      <c r="B13" s="59"/>
      <c r="C13" s="60"/>
      <c r="D13" s="24">
        <f>IF(B13=" ","",C13-B13)</f>
        <v>0</v>
      </c>
      <c r="E13" s="25" t="str">
        <f>IF(B13="","",IF(B13=0,"",IF(B13=" ","",(C13/B13)-1)))</f>
        <v/>
      </c>
      <c r="F13" s="127" t="b">
        <f>IF(B13="",IF(Aloitus_Start!$D$1="Suomi","Tieto puuttuu: "&amp;B$3,IF(Aloitus_Start!$D$1="Svenska","Information saknas: "&amp;B$3)),"")</f>
        <v>0</v>
      </c>
      <c r="G13" s="127" t="b">
        <f>IF(C13="",IF(Aloitus_Start!$D$1="Suomi","Tieto puuttuu: "&amp;C$3,IF(Aloitus_Start!$D$1="Svenska","Information saknas: "&amp;C$3)),"")</f>
        <v>0</v>
      </c>
      <c r="H13" s="16" t="str">
        <f>IF(Aloitus_Start!$D$1="Suomi",MID(A377,11,8),IF(Aloitus_Start!$D$1="Svenska",MID(A377,11,6),"Valitse kieli - Välj spåket"))</f>
        <v>Valitse kieli - Välj spåket</v>
      </c>
      <c r="I13" s="14">
        <f>B377</f>
        <v>0</v>
      </c>
      <c r="J13" s="14">
        <f>C377</f>
        <v>0</v>
      </c>
      <c r="K13" s="89">
        <f>J13-I13</f>
        <v>0</v>
      </c>
      <c r="L13" s="90" t="str">
        <f>IF(I13="","",IF(I13=0,"",(J13/I13)-1))</f>
        <v/>
      </c>
    </row>
    <row r="14" spans="1:12" x14ac:dyDescent="0.15">
      <c r="A14" s="7"/>
      <c r="B14" s="63"/>
      <c r="C14" s="64"/>
      <c r="D14" s="27">
        <f>C14-B14</f>
        <v>0</v>
      </c>
      <c r="E14" s="23" t="str">
        <f>IF(B14="","",IF(B14=0,"",(C14/B14)-1))</f>
        <v/>
      </c>
      <c r="F14" s="98" t="b">
        <f>IF(B14="",IF(Aloitus_Start!$D$1="Suomi","Tieto puuttuu: "&amp;B$3,IF(Aloitus_Start!$D$1="Svenska","Information saknas: "&amp;B$3)),"")</f>
        <v>0</v>
      </c>
      <c r="G14" s="98" t="b">
        <f>IF(C14="",IF(Aloitus_Start!$D$1="Suomi","Tieto puuttuu: "&amp;C$3,IF(Aloitus_Start!$D$1="Svenska","Information saknas: "&amp;C$3)),"")</f>
        <v>0</v>
      </c>
      <c r="H14" s="16" t="str">
        <f>IF(Aloitus_Start!$D$1="Suomi",MID(A381,11,12),IF(Aloitus_Start!$D$1="Svenska",MID(A381,11,12),"Valitse kieli - Välj spåket"))</f>
        <v>Valitse kieli - Välj spåket</v>
      </c>
      <c r="I14" s="14">
        <f>B381</f>
        <v>0</v>
      </c>
      <c r="J14" s="14">
        <f>C381</f>
        <v>0</v>
      </c>
      <c r="K14" s="89">
        <f>J14-I14</f>
        <v>0</v>
      </c>
      <c r="L14" s="90" t="str">
        <f>IF(I14="","",IF(I14=0,"",(J14/I14)-1))</f>
        <v/>
      </c>
    </row>
    <row r="15" spans="1:12" x14ac:dyDescent="0.15">
      <c r="A15" s="6"/>
      <c r="B15" s="59"/>
      <c r="C15" s="60"/>
      <c r="D15" s="24">
        <f>IF(B15=" ","",C15-B15)</f>
        <v>0</v>
      </c>
      <c r="E15" s="25" t="str">
        <f>IF(B15="","",IF(B15=0,"",IF(B15=" ","",(C15/B15)-1)))</f>
        <v/>
      </c>
      <c r="F15" s="127" t="b">
        <f>IF(B15="",IF(Aloitus_Start!$D$1="Suomi","Tieto puuttuu: "&amp;B$3,IF(Aloitus_Start!$D$1="Svenska","Information saknas: "&amp;B$3)),"")</f>
        <v>0</v>
      </c>
      <c r="G15" s="127" t="b">
        <f>IF(C15="",IF(Aloitus_Start!$D$1="Suomi","Tieto puuttuu: "&amp;C$3,IF(Aloitus_Start!$D$1="Svenska","Information saknas: "&amp;C$3)),"")</f>
        <v>0</v>
      </c>
      <c r="H15" s="16" t="str">
        <f>IF(Aloitus_Start!$D$1="Suomi",MID(A386,11,12),IF(Aloitus_Start!$D$1="Svenska",MID(A386,11,6),"Valitse kieli - Välj spåket"))</f>
        <v>Valitse kieli - Välj spåket</v>
      </c>
      <c r="I15" s="14">
        <f>B386</f>
        <v>0</v>
      </c>
      <c r="J15" s="14">
        <f>C386</f>
        <v>0</v>
      </c>
      <c r="K15" s="89">
        <f>J15-I15</f>
        <v>0</v>
      </c>
      <c r="L15" s="90" t="str">
        <f>IF(I15="","",IF(I15=0,"",(J15/I15)-1))</f>
        <v/>
      </c>
    </row>
    <row r="16" spans="1:12" x14ac:dyDescent="0.15">
      <c r="A16" s="9"/>
      <c r="B16" s="69"/>
      <c r="C16" s="70"/>
      <c r="D16" s="27">
        <f>IF(B16=" ","",C16-B16)</f>
        <v>0</v>
      </c>
      <c r="E16" s="23" t="str">
        <f>IF(B16="","",IF(B16=0,"",IF(B16=" ","",(C16/B16)-1)))</f>
        <v/>
      </c>
      <c r="F16" s="130" t="b">
        <f>IF(B16="",IF(Aloitus_Start!$D$1="Suomi","Tieto puuttuu: "&amp;B$3,IF(Aloitus_Start!$D$1="Svenska","Information saknas: "&amp;B$3)),"")</f>
        <v>0</v>
      </c>
      <c r="G16" s="130" t="b">
        <f>IF(C16="",IF(Aloitus_Start!$D$1="Suomi","Tieto puuttuu: "&amp;C$3,IF(Aloitus_Start!$D$1="Svenska","Information saknas: "&amp;C$3)),"")</f>
        <v>0</v>
      </c>
      <c r="H16" s="16" t="str">
        <f>IF(Aloitus_Start!$D$1="Suomi","Yhteensä",IF(Aloitus_Start!$D$1="Svenska","Sammanlagt","Valitse kieli - Välj spåket"))</f>
        <v>Valitse kieli - Välj spåket</v>
      </c>
      <c r="I16" s="14">
        <f>SUM(I13:I15)</f>
        <v>0</v>
      </c>
      <c r="J16" s="14">
        <f>SUM(J13:J15)</f>
        <v>0</v>
      </c>
      <c r="K16" s="89">
        <f>J16-I16</f>
        <v>0</v>
      </c>
      <c r="L16" s="90" t="str">
        <f>IF(I16="","",IF(I16=0,"",(J16/I16)-1))</f>
        <v/>
      </c>
    </row>
    <row r="17" spans="1:12" x14ac:dyDescent="0.15">
      <c r="A17" s="5"/>
      <c r="B17" s="57"/>
      <c r="C17" s="58"/>
      <c r="D17" s="22"/>
      <c r="E17" s="34"/>
      <c r="F17" s="126"/>
      <c r="G17" s="126"/>
      <c r="I17" s="14"/>
      <c r="J17" s="14"/>
      <c r="K17" s="52"/>
      <c r="L17" s="52"/>
    </row>
    <row r="18" spans="1:12" x14ac:dyDescent="0.15">
      <c r="A18" s="6"/>
      <c r="B18" s="59"/>
      <c r="C18" s="60"/>
      <c r="D18" s="24">
        <f>IF(B18=" ","",C18-B18)</f>
        <v>0</v>
      </c>
      <c r="E18" s="25" t="str">
        <f>IF(B18="","",IF(B18=0,"",IF(B18=" ","",(C18/B18)-1)))</f>
        <v/>
      </c>
      <c r="F18" s="127" t="b">
        <f>IF(B18="",IF(Aloitus_Start!$D$1="Suomi","Tieto puuttuu: "&amp;B$3,IF(Aloitus_Start!$D$1="Svenska","Information saknas: "&amp;B$3)),"")</f>
        <v>0</v>
      </c>
      <c r="G18" s="127" t="b">
        <f>IF(C18="",IF(Aloitus_Start!$D$1="Suomi","Tieto puuttuu: "&amp;C$3,IF(Aloitus_Start!$D$1="Svenska","Information saknas: "&amp;C$3)),"")</f>
        <v>0</v>
      </c>
      <c r="H18" s="13" t="str">
        <f>IF(Aloitus_Start!$D$1="Suomi","Painetun aineiston kulut",IF(Aloitus_Start!$D$1="Svenska","Fördelning av kostnaderna för tryckt material","Valitse kieli - Välj språket"))</f>
        <v>Valitse kieli - Välj språket</v>
      </c>
      <c r="I18" s="14">
        <f>B$3</f>
        <v>0</v>
      </c>
      <c r="J18" s="14">
        <f>C$3</f>
        <v>0</v>
      </c>
      <c r="K18" s="52" t="str">
        <f>IF(Aloitus_Start!$D$1="Suomi","Muutos",IF(Aloitus_Start!$D$1="Svenska","Förändring","Valitse kieli - Välj spåket"))</f>
        <v>Valitse kieli - Välj spåket</v>
      </c>
      <c r="L18" s="52" t="str">
        <f>IF(Aloitus_Start!$D$1="Suomi","Muutos%",IF(Aloitus_Start!$D$1="Svenska","Förändr%","Valitse kieli - Välj spåket"))</f>
        <v>Valitse kieli - Välj spåket</v>
      </c>
    </row>
    <row r="19" spans="1:12" x14ac:dyDescent="0.15">
      <c r="A19" s="6"/>
      <c r="B19" s="59"/>
      <c r="C19" s="60"/>
      <c r="D19" s="24">
        <f>IF(B19=" ","",C19-B19)</f>
        <v>0</v>
      </c>
      <c r="E19" s="25" t="str">
        <f>IF(B19="","",IF(B19=0,"",IF(B19=" ","",(C19/B19)-1)))</f>
        <v/>
      </c>
      <c r="F19" s="127" t="b">
        <f>IF(B19="",IF(Aloitus_Start!$D$1="Suomi","Tieto puuttuu: "&amp;B$3,IF(Aloitus_Start!$D$1="Svenska","Information saknas: "&amp;B$3)),"")</f>
        <v>0</v>
      </c>
      <c r="G19" s="127" t="b">
        <f>IF(C19="",IF(Aloitus_Start!$D$1="Suomi","Tieto puuttuu: "&amp;C$3,IF(Aloitus_Start!$D$1="Svenska","Information saknas: "&amp;C$3)),"")</f>
        <v>0</v>
      </c>
      <c r="H19" s="16" t="str">
        <f>IF(Aloitus_Start!$D$1="Suomi",MID(A378,1,16),IF(Aloitus_Start!$D$1="Svenska",MID(A378,1,9),"Valitse kieli - Välj spåket"))</f>
        <v>Valitse kieli - Välj spåket</v>
      </c>
      <c r="I19" s="14">
        <f t="shared" ref="I19:J21" si="5">B378</f>
        <v>0</v>
      </c>
      <c r="J19" s="14">
        <f t="shared" si="5"/>
        <v>0</v>
      </c>
      <c r="K19" s="89">
        <f>J19-I19</f>
        <v>0</v>
      </c>
      <c r="L19" s="90" t="str">
        <f>IF(I19="","",IF(I19=0,"",(J19/I19)-1))</f>
        <v/>
      </c>
    </row>
    <row r="20" spans="1:12" x14ac:dyDescent="0.15">
      <c r="A20" s="9"/>
      <c r="B20" s="69"/>
      <c r="C20" s="70"/>
      <c r="D20" s="27">
        <f>IF(B20=" ","",C20-B20)</f>
        <v>0</v>
      </c>
      <c r="E20" s="23" t="str">
        <f>IF(B20="","",IF(B20=0,"",IF(B20=" ","",(C20/B20)-1)))</f>
        <v/>
      </c>
      <c r="F20" s="130" t="b">
        <f>IF(B20="",IF(Aloitus_Start!$D$1="Suomi","Tieto puuttuu: "&amp;B$3,IF(Aloitus_Start!$D$1="Svenska","Information saknas: "&amp;B$3)),"")</f>
        <v>0</v>
      </c>
      <c r="G20" s="130" t="b">
        <f>IF(C20="",IF(Aloitus_Start!$D$1="Suomi","Tieto puuttuu: "&amp;C$3,IF(Aloitus_Start!$D$1="Svenska","Information saknas: "&amp;C$3)),"")</f>
        <v>0</v>
      </c>
      <c r="H20" s="16" t="str">
        <f>IF(Aloitus_Start!$D$1="Suomi",MID(A379,1,12),IF(Aloitus_Start!$D$1="Svenska",MID(A379,1,14),"Valitse kieli - Välj spåket"))</f>
        <v>Valitse kieli - Välj spåket</v>
      </c>
      <c r="I20" s="14">
        <f t="shared" si="5"/>
        <v>0</v>
      </c>
      <c r="J20" s="14">
        <f t="shared" si="5"/>
        <v>0</v>
      </c>
      <c r="K20" s="89">
        <f>J20-I20</f>
        <v>0</v>
      </c>
      <c r="L20" s="90" t="str">
        <f>IF(I20="","",IF(I20=0,"",(J20/I20)-1))</f>
        <v/>
      </c>
    </row>
    <row r="21" spans="1:12" x14ac:dyDescent="0.15">
      <c r="A21" s="5"/>
      <c r="B21" s="57"/>
      <c r="C21" s="58"/>
      <c r="D21" s="24">
        <f>IF(B21=" ","",C21-B21)</f>
        <v>0</v>
      </c>
      <c r="E21" s="23" t="str">
        <f>IF(B21="","",IF(B21=0,"",IF(B21=" ","",(C21/B21)-1)))</f>
        <v/>
      </c>
      <c r="F21" s="126" t="b">
        <f>IF(B21="",IF(Aloitus_Start!$D$1="Suomi","Tieto puuttuu: "&amp;B$3,IF(Aloitus_Start!$D$1="Svenska","Information saknas: "&amp;B$3)),"")</f>
        <v>0</v>
      </c>
      <c r="G21" s="126" t="b">
        <f>IF(C21="",IF(Aloitus_Start!$D$1="Suomi","Tieto puuttuu: "&amp;C$3,IF(Aloitus_Start!$D$1="Svenska","Information saknas: "&amp;C$3)),"")</f>
        <v>0</v>
      </c>
      <c r="H21" s="16" t="str">
        <f>IF(Aloitus_Start!$D$1="Suomi",MID(A380,1,16),IF(Aloitus_Start!$D$1="Svenska",MID(A380,1,18),"Valitse kieli - Välj spåket"))</f>
        <v>Valitse kieli - Välj spåket</v>
      </c>
      <c r="I21" s="14">
        <f t="shared" si="5"/>
        <v>0</v>
      </c>
      <c r="J21" s="14">
        <f t="shared" si="5"/>
        <v>0</v>
      </c>
      <c r="K21" s="89">
        <f>J21-I21</f>
        <v>0</v>
      </c>
      <c r="L21" s="90" t="str">
        <f>IF(I21="","",IF(I21=0,"",(J21/I21)-1))</f>
        <v/>
      </c>
    </row>
    <row r="22" spans="1:12" x14ac:dyDescent="0.15">
      <c r="A22" s="9"/>
      <c r="B22" s="69"/>
      <c r="C22" s="70"/>
      <c r="D22" s="27">
        <f>IF(B22=" ","",C22-B22)</f>
        <v>0</v>
      </c>
      <c r="E22" s="23" t="str">
        <f>IF(B22="","",IF(B22=0,"",IF(B22=" ","",(C22/B22)-1)))</f>
        <v/>
      </c>
      <c r="F22" s="130" t="b">
        <f>IF(B22="",IF(Aloitus_Start!$D$1="Suomi","Tieto puuttuu: "&amp;B$3,IF(Aloitus_Start!$D$1="Svenska","Information saknas: "&amp;B$3)),"")</f>
        <v>0</v>
      </c>
      <c r="G22" s="130" t="b">
        <f>IF(C22="",IF(Aloitus_Start!$D$1="Suomi","Tieto puuttuu: "&amp;C$3,IF(Aloitus_Start!$D$1="Svenska","Information saknas: "&amp;C$3)),"")</f>
        <v>0</v>
      </c>
      <c r="H22" s="16" t="str">
        <f>IF(Aloitus_Start!$D$1="Suomi","Yhteensä",IF(Aloitus_Start!$D$1="Svenska","Sammanlagt","Valitse kieli - Välj spåket"))</f>
        <v>Valitse kieli - Välj spåket</v>
      </c>
      <c r="I22" s="14">
        <f>SUM(I19:I21)</f>
        <v>0</v>
      </c>
      <c r="J22" s="14">
        <f>SUM(J19:J21)</f>
        <v>0</v>
      </c>
      <c r="K22" s="89">
        <f>J22-I22</f>
        <v>0</v>
      </c>
      <c r="L22" s="90" t="str">
        <f>IF(I22="","",IF(I22=0,"",(J22/I22)-1))</f>
        <v/>
      </c>
    </row>
    <row r="23" spans="1:12" x14ac:dyDescent="0.15">
      <c r="A23" s="5"/>
      <c r="B23" s="57"/>
      <c r="C23" s="58"/>
      <c r="D23" s="22">
        <f>C23-B23</f>
        <v>0</v>
      </c>
      <c r="E23" s="23" t="str">
        <f>IF(B23="","",IF(B23=0,"",(C23/B23)-1))</f>
        <v/>
      </c>
      <c r="F23" s="126" t="b">
        <f>IF(B23="",IF(Aloitus_Start!$D$1="Suomi","Tieto puuttuu: "&amp;B$3,IF(Aloitus_Start!$D$1="Svenska","Information saknas: "&amp;B$3)),"")</f>
        <v>0</v>
      </c>
      <c r="G23" s="126" t="b">
        <f>IF(C23="",IF(Aloitus_Start!$D$1="Suomi","Tieto puuttuu: "&amp;C$3,IF(Aloitus_Start!$D$1="Svenska","Information saknas: "&amp;C$3)),"")</f>
        <v>0</v>
      </c>
      <c r="I23" s="14"/>
      <c r="J23" s="14"/>
      <c r="K23" s="52"/>
      <c r="L23" s="91"/>
    </row>
    <row r="24" spans="1:12" x14ac:dyDescent="0.15">
      <c r="A24" s="5"/>
      <c r="B24" s="57"/>
      <c r="C24" s="58"/>
      <c r="D24" s="22">
        <f>C24-B24</f>
        <v>0</v>
      </c>
      <c r="E24" s="23" t="str">
        <f>IF(B24="","",IF(B24=0,"",(C24/B24)-1))</f>
        <v/>
      </c>
      <c r="F24" s="126" t="b">
        <f>IF(B24="",IF(Aloitus_Start!$D$1="Suomi","Tieto puuttuu: "&amp;B$3,IF(Aloitus_Start!$D$1="Svenska","Information saknas: "&amp;B$3)),"")</f>
        <v>0</v>
      </c>
      <c r="G24" s="126" t="b">
        <f>IF(C24="",IF(Aloitus_Start!$D$1="Suomi","Tieto puuttuu: "&amp;C$3,IF(Aloitus_Start!$D$1="Svenska","Information saknas: "&amp;C$3)),"")</f>
        <v>0</v>
      </c>
      <c r="H24" s="13" t="str">
        <f>IF(Aloitus_Start!$D$1="Suomi","Elektronisen aineiston kulujen jakauma (1000 €)",IF(Aloitus_Start!$D$1="Svenska","Fördelning av kostnaderna för elektroniskt material (1000€)","Valitse kieli - Välj språket"))</f>
        <v>Valitse kieli - Välj språket</v>
      </c>
      <c r="I24" s="14">
        <f>B$3</f>
        <v>0</v>
      </c>
      <c r="J24" s="14">
        <f>C$3</f>
        <v>0</v>
      </c>
      <c r="K24" s="52" t="str">
        <f>IF(Aloitus_Start!$D$1="Suomi","Muutos",IF(Aloitus_Start!$D$1="Svenska","Förändring","Valitse kieli - Välj spåket"))</f>
        <v>Valitse kieli - Välj spåket</v>
      </c>
      <c r="L24" s="52" t="str">
        <f>IF(Aloitus_Start!$D$1="Suomi","Muutos%",IF(Aloitus_Start!$D$1="Svenska","Förändr%","Valitse kieli - Välj spåket"))</f>
        <v>Valitse kieli - Välj spåket</v>
      </c>
    </row>
    <row r="25" spans="1:12" x14ac:dyDescent="0.15">
      <c r="A25" s="4"/>
      <c r="B25" s="61"/>
      <c r="C25" s="62"/>
      <c r="D25" s="129" t="str">
        <f>IF(Aloitus_Start!$D$1="Suomi","Muutos",IF(Aloitus_Start!$D$1="Svenska","Förändring","Valitse kieli - Välj spåket"))</f>
        <v>Valitse kieli - Välj spåket</v>
      </c>
      <c r="E25" s="129" t="str">
        <f>IF(Aloitus_Start!$D$1="Suomi","Muutos%",IF(Aloitus_Start!$D$1="Svenska","Förändr%","Valitse kieli - Välj spåket"))</f>
        <v>Valitse kieli - Välj spåket</v>
      </c>
      <c r="F25" s="125"/>
      <c r="G25" s="125"/>
      <c r="H25" s="16" t="str">
        <f>IF(Aloitus_Start!$D$1="Suomi",MID(A382,1,16),IF(Aloitus_Start!$D$1="Svenska",MID(A382,1,9),"Valitse kieli - Välj spåket"))</f>
        <v>Valitse kieli - Välj spåket</v>
      </c>
      <c r="I25" s="14">
        <f t="shared" ref="I25:J28" si="6">B382</f>
        <v>0</v>
      </c>
      <c r="J25" s="14">
        <f t="shared" si="6"/>
        <v>0</v>
      </c>
      <c r="K25" s="52">
        <f>J25-I25</f>
        <v>0</v>
      </c>
      <c r="L25" s="52" t="str">
        <f>IF(I25="","",IF(I25=0,"",(J25/I25)-1))</f>
        <v/>
      </c>
    </row>
    <row r="26" spans="1:12" x14ac:dyDescent="0.15">
      <c r="A26" s="5"/>
      <c r="B26" s="57"/>
      <c r="C26" s="58"/>
      <c r="D26" s="22">
        <f>IF(B26=" ","",C26-B26)</f>
        <v>0</v>
      </c>
      <c r="E26" s="23" t="str">
        <f>IF(B26="","",IF(B26=0,"",IF(B26=" ","",(C26/B26)-1)))</f>
        <v/>
      </c>
      <c r="F26" s="126" t="b">
        <f>IF(B26="",IF(Aloitus_Start!$D$1="Suomi","Tieto puuttuu: "&amp;B$3,IF(Aloitus_Start!$D$1="Svenska","Information saknas: "&amp;B$3)),"")</f>
        <v>0</v>
      </c>
      <c r="G26" s="126" t="b">
        <f>IF(C26="",IF(Aloitus_Start!$D$1="Suomi","Tieto puuttuu: "&amp;C$3,IF(Aloitus_Start!$D$1="Svenska","Information saknas: "&amp;C$3)),"")</f>
        <v>0</v>
      </c>
      <c r="H26" s="16" t="str">
        <f>IF(Aloitus_Start!$D$1="Suomi",MID(A383,1,17),IF(Aloitus_Start!$D$1="Svenska",MID(A383,1,12),"Valitse kieli - Välj spåket"))</f>
        <v>Valitse kieli - Välj spåket</v>
      </c>
      <c r="I26" s="14">
        <f t="shared" si="6"/>
        <v>0</v>
      </c>
      <c r="J26" s="14">
        <f t="shared" si="6"/>
        <v>0</v>
      </c>
      <c r="K26" s="89">
        <f>J26-I26</f>
        <v>0</v>
      </c>
      <c r="L26" s="90" t="str">
        <f>IF(I26="","",IF(I26=0,"",(J26/I26)-1))</f>
        <v/>
      </c>
    </row>
    <row r="27" spans="1:12" x14ac:dyDescent="0.15">
      <c r="A27" s="5"/>
      <c r="B27" s="57"/>
      <c r="C27" s="58"/>
      <c r="D27" s="22"/>
      <c r="E27" s="34"/>
      <c r="F27" s="126"/>
      <c r="G27" s="126"/>
      <c r="H27" s="16" t="str">
        <f>IF(Aloitus_Start!$D$1="Suomi",MID(A384,1,12),IF(Aloitus_Start!$D$1="Svenska",MID(A384,1,19),"Valitse kieli - Välj spåket"))</f>
        <v>Valitse kieli - Välj spåket</v>
      </c>
      <c r="I27" s="14">
        <f t="shared" si="6"/>
        <v>0</v>
      </c>
      <c r="J27" s="14">
        <f t="shared" si="6"/>
        <v>0</v>
      </c>
      <c r="K27" s="52">
        <f>J27-I27</f>
        <v>0</v>
      </c>
      <c r="L27" s="52" t="str">
        <f>IF(I27="","",IF(I27=0,"",(J27/I27)-1))</f>
        <v/>
      </c>
    </row>
    <row r="28" spans="1:12" x14ac:dyDescent="0.15">
      <c r="A28" s="6"/>
      <c r="B28" s="59"/>
      <c r="C28" s="60"/>
      <c r="D28" s="24">
        <f>IF(B28=" ","",C28-B28)</f>
        <v>0</v>
      </c>
      <c r="E28" s="25" t="str">
        <f>IF(B28="","",IF(B28=0,"",IF(B28=" ","",(C28/B28)-1)))</f>
        <v/>
      </c>
      <c r="F28" s="127" t="b">
        <f>IF(B28="",IF(Aloitus_Start!$D$1="Suomi","Tieto puuttuu: "&amp;B$3,IF(Aloitus_Start!$D$1="Svenska","Information saknas: "&amp;B$3)),"")</f>
        <v>0</v>
      </c>
      <c r="G28" s="127" t="b">
        <f>IF(C28="",IF(Aloitus_Start!$D$1="Suomi","Tieto puuttuu: "&amp;C$3,IF(Aloitus_Start!$D$1="Svenska","Information saknas: "&amp;C$3)),"")</f>
        <v>0</v>
      </c>
      <c r="H28" s="16" t="str">
        <f>IF(Aloitus_Start!$D$1="Suomi",MID(A385,1,16),IF(Aloitus_Start!$D$1="Svenska",MID(A385,1,19),"Valitse kieli - Välj spåket"))</f>
        <v>Valitse kieli - Välj spåket</v>
      </c>
      <c r="I28" s="14">
        <f t="shared" si="6"/>
        <v>0</v>
      </c>
      <c r="J28" s="14">
        <f t="shared" si="6"/>
        <v>0</v>
      </c>
      <c r="K28" s="89">
        <f>J28-I28</f>
        <v>0</v>
      </c>
      <c r="L28" s="90" t="str">
        <f>IF(I28="","",IF(I28=0,"",(J28/I28)-1))</f>
        <v/>
      </c>
    </row>
    <row r="29" spans="1:12" x14ac:dyDescent="0.15">
      <c r="A29" s="6"/>
      <c r="B29" s="59"/>
      <c r="C29" s="60"/>
      <c r="D29" s="24">
        <f>IF(B29=" ","",C29-B29)</f>
        <v>0</v>
      </c>
      <c r="E29" s="25" t="str">
        <f>IF(B29="","",IF(B29=0,"",IF(B29=" ","",(C29/B29)-1)))</f>
        <v/>
      </c>
      <c r="F29" s="127" t="b">
        <f>IF(B29="",IF(Aloitus_Start!$D$1="Suomi","Tieto puuttuu: "&amp;B$3,IF(Aloitus_Start!$D$1="Svenska","Information saknas: "&amp;B$3)),"")</f>
        <v>0</v>
      </c>
      <c r="G29" s="127" t="b">
        <f>IF(C29="",IF(Aloitus_Start!$D$1="Suomi","Tieto puuttuu: "&amp;C$3,IF(Aloitus_Start!$D$1="Svenska","Information saknas: "&amp;C$3)),"")</f>
        <v>0</v>
      </c>
      <c r="H29" s="16" t="str">
        <f>IF(Aloitus_Start!$D$1="Suomi","Yhteensä",IF(Aloitus_Start!$D$1="Svenska","Sammanlagt","Valitse kieli - Välj spåket"))</f>
        <v>Valitse kieli - Välj spåket</v>
      </c>
      <c r="I29" s="14">
        <f>SUM(I25:I28)</f>
        <v>0</v>
      </c>
      <c r="J29" s="14">
        <f>SUM(J25:J28)</f>
        <v>0</v>
      </c>
      <c r="K29" s="89">
        <f>J29-I29</f>
        <v>0</v>
      </c>
      <c r="L29" s="90" t="str">
        <f>IF(I29="","",IF(I29=0,"",(J29/I29)-1))</f>
        <v/>
      </c>
    </row>
    <row r="30" spans="1:12" x14ac:dyDescent="0.15">
      <c r="A30" s="9"/>
      <c r="B30" s="69"/>
      <c r="C30" s="70"/>
      <c r="D30" s="27">
        <f>IF(B30=" ","",C30-B30)</f>
        <v>0</v>
      </c>
      <c r="E30" s="23" t="str">
        <f>IF(B30="","",IF(B30=0,"",IF(B30=" ","",(C30/B30)-1)))</f>
        <v/>
      </c>
      <c r="F30" s="130" t="b">
        <f>IF(B30="",IF(Aloitus_Start!$D$1="Suomi","Tieto puuttuu: "&amp;B$3,IF(Aloitus_Start!$D$1="Svenska","Information saknas: "&amp;B$3)),"")</f>
        <v>0</v>
      </c>
      <c r="G30" s="130" t="b">
        <f>IF(C30="",IF(Aloitus_Start!$D$1="Suomi","Tieto puuttuu: "&amp;C$3,IF(Aloitus_Start!$D$1="Svenska","Information saknas: "&amp;C$3)),"")</f>
        <v>0</v>
      </c>
      <c r="I30" s="14"/>
      <c r="J30" s="14"/>
      <c r="K30" s="52"/>
      <c r="L30" s="52"/>
    </row>
    <row r="31" spans="1:12" x14ac:dyDescent="0.15">
      <c r="A31" s="5"/>
      <c r="B31" s="57"/>
      <c r="C31" s="58"/>
      <c r="D31" s="22">
        <f>IF(B31=" ","",C31-B31)</f>
        <v>0</v>
      </c>
      <c r="E31" s="23" t="str">
        <f>IF(B31="","",IF(B31=0,"",IF(B31=" ","",(C31/B31)-1)))</f>
        <v/>
      </c>
      <c r="F31" s="126" t="b">
        <f>IF(B31="",IF(Aloitus_Start!$D$1="Suomi","Tieto puuttuu: "&amp;B$3,IF(Aloitus_Start!$D$1="Svenska","Information saknas: "&amp;B$3)),"")</f>
        <v>0</v>
      </c>
      <c r="G31" s="126" t="b">
        <f>IF(C31="",IF(Aloitus_Start!$D$1="Suomi","Tieto puuttuu: "&amp;C$3,IF(Aloitus_Start!$D$1="Svenska","Information saknas: "&amp;C$3)),"")</f>
        <v>0</v>
      </c>
      <c r="H31" s="13" t="str">
        <f>IF(Aloitus_Start!$D$1="Suomi",MID(A419,5,18),IF(Aloitus_Start!$D$1="Svenska",MID(A419,5,25),"Valitse kieli - Välj spåket"))</f>
        <v>Valitse kieli - Välj spåket</v>
      </c>
      <c r="I31" s="14">
        <f>B$3</f>
        <v>0</v>
      </c>
      <c r="J31" s="14">
        <f>C$3</f>
        <v>0</v>
      </c>
      <c r="K31" s="52" t="str">
        <f>IF(Aloitus_Start!$D$1="Suomi","Muutos",IF(Aloitus_Start!$D$1="Svenska","Förändring","Valitse kieli - Välj spåket"))</f>
        <v>Valitse kieli - Välj spåket</v>
      </c>
      <c r="L31" s="52" t="str">
        <f>IF(Aloitus_Start!$D$1="Suomi","Muutos%",IF(Aloitus_Start!$D$1="Svenska","Förändr%","Valitse kieli - Välj spåket"))</f>
        <v>Valitse kieli - Välj spåket</v>
      </c>
    </row>
    <row r="32" spans="1:12" x14ac:dyDescent="0.15">
      <c r="A32" s="9"/>
      <c r="B32" s="69"/>
      <c r="C32" s="70"/>
      <c r="D32" s="27">
        <f>IF(B32=" ","",C32-B32)</f>
        <v>0</v>
      </c>
      <c r="E32" s="23" t="str">
        <f>IF(B32="","",IF(B32=0,"",IF(B32=" ","",(C32/B32)-1)))</f>
        <v/>
      </c>
      <c r="F32" s="130" t="b">
        <f>IF(B32="",IF(Aloitus_Start!$D$1="Suomi","Tieto puuttuu: "&amp;B$3,IF(Aloitus_Start!$D$1="Svenska","Information saknas: "&amp;B$3)),"")</f>
        <v>0</v>
      </c>
      <c r="G32" s="130" t="b">
        <f>IF(C32="",IF(Aloitus_Start!$D$1="Suomi","Tieto puuttuu: "&amp;C$3,IF(Aloitus_Start!$D$1="Svenska","Information saknas: "&amp;C$3)),"")</f>
        <v>0</v>
      </c>
      <c r="H32" s="16" t="str">
        <f>IF(Aloitus_Start!$D$1="Suomi","Kehysorganisaatio",IF(Aloitus_Start!$D$1="Svenska","Ramorganisation","Valitse kieli - Välj spåket"))</f>
        <v>Valitse kieli - Välj spåket</v>
      </c>
      <c r="I32" s="14">
        <f>B421</f>
        <v>0</v>
      </c>
      <c r="J32" s="14">
        <f>C421</f>
        <v>0</v>
      </c>
      <c r="K32" s="89">
        <f t="shared" ref="K32:K38" si="7">J32-I32</f>
        <v>0</v>
      </c>
      <c r="L32" s="90" t="str">
        <f t="shared" ref="L32:L38" si="8">IF(I32="","",IF(I32=0,"",(J32/I32)-1))</f>
        <v/>
      </c>
    </row>
    <row r="33" spans="1:28" x14ac:dyDescent="0.15">
      <c r="A33" s="4"/>
      <c r="B33" s="61"/>
      <c r="C33" s="62"/>
      <c r="D33" s="129" t="str">
        <f>IF(Aloitus_Start!$D$1="Suomi","Muutos",IF(Aloitus_Start!$D$1="Svenska","Förändring","Valitse kieli - Välj spåket"))</f>
        <v>Valitse kieli - Välj spåket</v>
      </c>
      <c r="E33" s="129" t="str">
        <f>IF(Aloitus_Start!$D$1="Suomi","Muutos%",IF(Aloitus_Start!$D$1="Svenska","Förändr%","Valitse kieli - Välj spåket"))</f>
        <v>Valitse kieli - Välj spåket</v>
      </c>
      <c r="F33" s="125"/>
      <c r="G33" s="125"/>
      <c r="H33" s="16" t="str">
        <f>IF(Aloitus_Start!$D$1="Suomi",MID(A425,9,12),IF(Aloitus_Start!$D$1="Svenska",MID(A425,9,15),"Valitse kieli - Välj spåket"))</f>
        <v>Valitse kieli - Välj spåket</v>
      </c>
      <c r="I33" s="14">
        <f>B425</f>
        <v>0</v>
      </c>
      <c r="J33" s="14">
        <f>C425</f>
        <v>0</v>
      </c>
      <c r="K33" s="89">
        <f t="shared" si="7"/>
        <v>0</v>
      </c>
      <c r="L33" s="90" t="str">
        <f t="shared" si="8"/>
        <v/>
      </c>
    </row>
    <row r="34" spans="1:28" x14ac:dyDescent="0.15">
      <c r="A34" s="5"/>
      <c r="B34" s="57"/>
      <c r="C34" s="58"/>
      <c r="D34" s="22">
        <f>IF(B34=" ","",C34-B34)</f>
        <v>0</v>
      </c>
      <c r="E34" s="23" t="str">
        <f>IF(B34="","",IF(B34=0,"",IF(B34=" ","",(C34/B34)-1)))</f>
        <v/>
      </c>
      <c r="F34" s="126" t="b">
        <f>IF(B34="",IF(Aloitus_Start!$D$1="Suomi","Tieto puuttuu: "&amp;B$3,IF(Aloitus_Start!$D$1="Svenska","Information saknas: "&amp;B$3)),"")</f>
        <v>0</v>
      </c>
      <c r="G34" s="126" t="b">
        <f>IF(C34="",IF(Aloitus_Start!$D$1="Suomi","Tieto puuttuu: "&amp;C$3,IF(Aloitus_Start!$D$1="Svenska","Information saknas: "&amp;C$3)),"")</f>
        <v>0</v>
      </c>
      <c r="H34" s="16" t="str">
        <f>IF(Aloitus_Start!$D$1="Suomi",MID(A427,9,10),IF(Aloitus_Start!$D$1="Svenska",MID(A427,9,6),"Valitse kieli - Välj spåket"))</f>
        <v>Valitse kieli - Välj spåket</v>
      </c>
      <c r="I34" s="14">
        <f t="shared" ref="I34:J37" si="9">B427</f>
        <v>0</v>
      </c>
      <c r="J34" s="14">
        <f t="shared" si="9"/>
        <v>0</v>
      </c>
      <c r="K34" s="89">
        <f t="shared" si="7"/>
        <v>0</v>
      </c>
      <c r="L34" s="90" t="str">
        <f t="shared" si="8"/>
        <v/>
      </c>
    </row>
    <row r="35" spans="1:28" x14ac:dyDescent="0.15">
      <c r="A35" s="5"/>
      <c r="B35" s="57"/>
      <c r="C35" s="58"/>
      <c r="D35" s="22"/>
      <c r="E35" s="23" t="str">
        <f>IF(B35="","",IF(B35=0,"",(C35/B35)-1))</f>
        <v/>
      </c>
      <c r="F35" s="126"/>
      <c r="G35" s="126"/>
      <c r="H35" s="16" t="str">
        <f>IF(Aloitus_Start!$D$1="Suomi",MID(A428,9,26),IF(Aloitus_Start!$D$1="Svenska",MID(A428,27,23),"Valitse kieli - Välj spåket"))</f>
        <v>Valitse kieli - Välj spåket</v>
      </c>
      <c r="I35" s="14">
        <f t="shared" si="9"/>
        <v>0</v>
      </c>
      <c r="J35" s="14">
        <f t="shared" si="9"/>
        <v>0</v>
      </c>
      <c r="K35" s="89">
        <f t="shared" si="7"/>
        <v>0</v>
      </c>
      <c r="L35" s="90" t="str">
        <f t="shared" si="8"/>
        <v/>
      </c>
    </row>
    <row r="36" spans="1:28" x14ac:dyDescent="0.15">
      <c r="A36" s="6"/>
      <c r="B36" s="59"/>
      <c r="C36" s="60"/>
      <c r="D36" s="24">
        <f t="shared" ref="D36:D41" si="10">IF(B36=" ","",C36-B36)</f>
        <v>0</v>
      </c>
      <c r="E36" s="25" t="str">
        <f>IF(B36="","",IF(B36=0,"",IF(B36=" ","",(C36/B36)-1)))</f>
        <v/>
      </c>
      <c r="F36" s="127" t="b">
        <f>IF(B36="",IF(Aloitus_Start!$D$1="Suomi","Tieto puuttuu: "&amp;B$3,IF(Aloitus_Start!$D$1="Svenska","Information saknas: "&amp;B$3)),"")</f>
        <v>0</v>
      </c>
      <c r="G36" s="127" t="b">
        <f>IF(C36="",IF(Aloitus_Start!$D$1="Suomi","Tieto puuttuu: "&amp;C$3,IF(Aloitus_Start!$D$1="Svenska","Information saknas: "&amp;C$3)),"")</f>
        <v>0</v>
      </c>
      <c r="H36" s="16" t="str">
        <f>IF(Aloitus_Start!$D$1="Suomi",MID(A429,9,25),IF(Aloitus_Start!$D$1="Svenska",MID(A429,9,13),"Valitse kieli - Välj spåket"))</f>
        <v>Valitse kieli - Välj spåket</v>
      </c>
      <c r="I36" s="14">
        <f t="shared" si="9"/>
        <v>0</v>
      </c>
      <c r="J36" s="14">
        <f t="shared" si="9"/>
        <v>0</v>
      </c>
      <c r="K36" s="89">
        <f t="shared" si="7"/>
        <v>0</v>
      </c>
      <c r="L36" s="90" t="str">
        <f t="shared" si="8"/>
        <v/>
      </c>
    </row>
    <row r="37" spans="1:28" x14ac:dyDescent="0.15">
      <c r="A37" s="6"/>
      <c r="B37" s="59"/>
      <c r="C37" s="60"/>
      <c r="D37" s="24">
        <f t="shared" si="10"/>
        <v>0</v>
      </c>
      <c r="E37" s="25" t="str">
        <f>IF(B37="","",IF(B37=0,"",IF(B37=" ","",(C37/B37)-1)))</f>
        <v/>
      </c>
      <c r="F37" s="127" t="b">
        <f>IF(B37="",IF(Aloitus_Start!$D$1="Suomi","Tieto puuttuu: "&amp;B$3,IF(Aloitus_Start!$D$1="Svenska","Information saknas: "&amp;B$3)),"")</f>
        <v>0</v>
      </c>
      <c r="G37" s="127" t="b">
        <f>IF(C37="",IF(Aloitus_Start!$D$1="Suomi","Tieto puuttuu: "&amp;C$3,IF(Aloitus_Start!$D$1="Svenska","Information saknas: "&amp;C$3)),"")</f>
        <v>0</v>
      </c>
      <c r="H37" s="16" t="str">
        <f>IF(Aloitus_Start!$D$1="Suomi",MID(A430,9,12),IF(Aloitus_Start!$D$1="Svenska",MID(A430,9,5),"Valitse kieli - Välj spåket"))</f>
        <v>Valitse kieli - Välj spåket</v>
      </c>
      <c r="I37" s="14">
        <f t="shared" si="9"/>
        <v>0</v>
      </c>
      <c r="J37" s="14">
        <f t="shared" si="9"/>
        <v>0</v>
      </c>
      <c r="K37" s="89">
        <f t="shared" si="7"/>
        <v>0</v>
      </c>
      <c r="L37" s="90" t="str">
        <f t="shared" si="8"/>
        <v/>
      </c>
    </row>
    <row r="38" spans="1:28" x14ac:dyDescent="0.15">
      <c r="A38" s="9"/>
      <c r="B38" s="69"/>
      <c r="C38" s="70"/>
      <c r="D38" s="27">
        <f t="shared" si="10"/>
        <v>0</v>
      </c>
      <c r="E38" s="23" t="str">
        <f>IF(B38="","",IF(B38=0,"",IF(B38=" ","",(C38/B38)-1)))</f>
        <v/>
      </c>
      <c r="F38" s="130" t="b">
        <f>IF(B38="",IF(Aloitus_Start!$D$1="Suomi","Tieto puuttuu: "&amp;B$3,IF(Aloitus_Start!$D$1="Svenska","Information saknas: "&amp;B$3)),"")</f>
        <v>0</v>
      </c>
      <c r="G38" s="130" t="b">
        <f>IF(C38="",IF(Aloitus_Start!$D$1="Suomi","Tieto puuttuu: "&amp;C$3,IF(Aloitus_Start!$D$1="Svenska","Information saknas: "&amp;C$3)),"")</f>
        <v>0</v>
      </c>
      <c r="H38" s="16" t="str">
        <f>IF(Aloitus_Start!$D$1="Suomi","Yhteensä",IF(Aloitus_Start!$D$1="Svenska","Sammanlagt","Valitse kieli - Välj spåket"))</f>
        <v>Valitse kieli - Välj spåket</v>
      </c>
      <c r="I38" s="14">
        <f>SUM(I32:I37)</f>
        <v>0</v>
      </c>
      <c r="J38" s="14">
        <f>SUM(J32:J37)</f>
        <v>0</v>
      </c>
      <c r="K38" s="89">
        <f t="shared" si="7"/>
        <v>0</v>
      </c>
      <c r="L38" s="90" t="str">
        <f t="shared" si="8"/>
        <v/>
      </c>
    </row>
    <row r="39" spans="1:28" x14ac:dyDescent="0.15">
      <c r="A39" s="5"/>
      <c r="B39" s="57"/>
      <c r="C39" s="58"/>
      <c r="D39" s="22">
        <f t="shared" si="10"/>
        <v>0</v>
      </c>
      <c r="E39" s="23" t="str">
        <f>IF(B39="","",IF(B39=0,"",IF(B39=" ","",(C39/B39)-1)))</f>
        <v/>
      </c>
      <c r="F39" s="126" t="b">
        <f>IF(B39="",IF(Aloitus_Start!$D$1="Suomi","Tieto puuttuu: "&amp;B$3,IF(Aloitus_Start!$D$1="Svenska","Information saknas: "&amp;B$3)),"")</f>
        <v>0</v>
      </c>
      <c r="G39" s="126" t="b">
        <f>IF(C39="",IF(Aloitus_Start!$D$1="Suomi","Tieto puuttuu: "&amp;C$3,IF(Aloitus_Start!$D$1="Svenska","Information saknas: "&amp;C$3)),"")</f>
        <v>0</v>
      </c>
      <c r="I39" s="14"/>
      <c r="J39" s="14"/>
      <c r="K39" s="52"/>
      <c r="L39" s="91"/>
    </row>
    <row r="40" spans="1:28" x14ac:dyDescent="0.15">
      <c r="A40" s="9"/>
      <c r="B40" s="69"/>
      <c r="C40" s="70"/>
      <c r="D40" s="27">
        <f t="shared" si="10"/>
        <v>0</v>
      </c>
      <c r="E40" s="23" t="str">
        <f>IF(B40="","",IF(B40=0,"",IF(B40=" ","",(C40/B40)-1)))</f>
        <v/>
      </c>
      <c r="F40" s="130" t="b">
        <f>IF(B40="",IF(Aloitus_Start!$D$1="Suomi","Tieto puuttuu: "&amp;B$3,IF(Aloitus_Start!$D$1="Svenska","Information saknas: "&amp;B$3)),"")</f>
        <v>0</v>
      </c>
      <c r="G40" s="130" t="b">
        <f>IF(C40="",IF(Aloitus_Start!$D$1="Suomi","Tieto puuttuu: "&amp;C$3,IF(Aloitus_Start!$D$1="Svenska","Information saknas: "&amp;C$3)),"")</f>
        <v>0</v>
      </c>
      <c r="H40" s="13" t="str">
        <f>IF(Aloitus_Start!$D$1="Suomi",MID(A419,5,18),IF(Aloitus_Start!$D$1="Svenska",MID(A419,5,25),"Valitse kieli - Välj spåket"))</f>
        <v>Valitse kieli - Välj spåket</v>
      </c>
      <c r="I40" s="14">
        <f>B$3</f>
        <v>0</v>
      </c>
      <c r="J40" s="14">
        <f>C$3</f>
        <v>0</v>
      </c>
      <c r="K40" s="52" t="str">
        <f>IF(Aloitus_Start!$D$1="Suomi","Muutos",IF(Aloitus_Start!$D$1="Svenska","Förändring","Valitse kieli - Välj spåket"))</f>
        <v>Valitse kieli - Välj spåket</v>
      </c>
      <c r="L40" s="52" t="str">
        <f>IF(Aloitus_Start!$D$1="Suomi","Muutos%",IF(Aloitus_Start!$D$1="Svenska","Förändr%","Valitse kieli - Välj spåket"))</f>
        <v>Valitse kieli - Välj spåket</v>
      </c>
    </row>
    <row r="41" spans="1:28" x14ac:dyDescent="0.15">
      <c r="A41" s="4"/>
      <c r="B41" s="61"/>
      <c r="C41" s="62"/>
      <c r="D41" s="141">
        <f t="shared" si="10"/>
        <v>0</v>
      </c>
      <c r="E41" s="23" t="str">
        <f>IF(B41="","",IF(B41=0,"",(C41/B41)-1))</f>
        <v/>
      </c>
      <c r="F41" s="125" t="b">
        <f>IF(B41="",IF(Aloitus_Start!$D$1="Suomi","Tieto puuttuu: "&amp;B$3,IF(Aloitus_Start!$D$1="Svenska","Information saknas: "&amp;B$3)),"")</f>
        <v>0</v>
      </c>
      <c r="G41" s="125" t="b">
        <f>IF(C41="",IF(Aloitus_Start!$D$1="Suomi","Tieto puuttuu: "&amp;C$3,IF(Aloitus_Start!$D$1="Svenska","Information saknas: "&amp;C$3)),"")</f>
        <v>0</v>
      </c>
      <c r="H41" s="16" t="str">
        <f>IF(Aloitus_Start!$D$1="Suomi","Julkinen (ilman hankkeita)",IF(Aloitus_Start!$D$1="Svenska","Offentlig (utan projekter)","Valitse kieli - Välj spåket"))</f>
        <v>Valitse kieli - Välj spåket</v>
      </c>
      <c r="I41" s="14">
        <f>B421-B424+B425-B426</f>
        <v>0</v>
      </c>
      <c r="J41" s="14">
        <f>C421-C424+C425-C426</f>
        <v>0</v>
      </c>
      <c r="K41" s="52">
        <f t="shared" ref="K41:K46" si="11">J41-I41</f>
        <v>0</v>
      </c>
      <c r="L41" s="52" t="str">
        <f t="shared" ref="L41:L46" si="12">IF(I41="","",IF(I41=0,"",(J41/I41)-1))</f>
        <v/>
      </c>
    </row>
    <row r="42" spans="1:28" x14ac:dyDescent="0.15">
      <c r="A42" s="4"/>
      <c r="B42" s="61"/>
      <c r="C42" s="62"/>
      <c r="D42" s="129" t="str">
        <f>IF(Aloitus_Start!$D$1="Suomi","Muutos",IF(Aloitus_Start!$D$1="Svenska","Förändring","Valitse kieli - Välj spåket"))</f>
        <v>Valitse kieli - Välj spåket</v>
      </c>
      <c r="E42" s="129" t="str">
        <f>IF(Aloitus_Start!$D$1="Suomi","Muutos%",IF(Aloitus_Start!$D$1="Svenska","Förändr%","Valitse kieli - Välj spåket"))</f>
        <v>Valitse kieli - Välj spåket</v>
      </c>
      <c r="F42" s="125"/>
      <c r="G42" s="125"/>
      <c r="H42" s="16" t="str">
        <f>IF(Aloitus_Start!$D$1="Suomi","Hanke- ja projektirah",IF(Aloitus_Start!$D$1="Svenska","Projektfinanciering","Valitse kieli - Välj spåket"))</f>
        <v>Valitse kieli - Välj spåket</v>
      </c>
      <c r="I42" s="14">
        <f>B424+B426+B429</f>
        <v>0</v>
      </c>
      <c r="J42" s="14">
        <f>C424+C426+C429</f>
        <v>0</v>
      </c>
      <c r="K42" s="89">
        <f t="shared" si="11"/>
        <v>0</v>
      </c>
      <c r="L42" s="90" t="str">
        <f t="shared" si="12"/>
        <v/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15">
      <c r="A43" s="5"/>
      <c r="B43" s="57"/>
      <c r="C43" s="58"/>
      <c r="D43" s="22">
        <f>IF(B43=" ","",C43-B43)</f>
        <v>0</v>
      </c>
      <c r="E43" s="23" t="str">
        <f>IF(B43="","",IF(B43=0,"",IF(B43=" ","",(C43/B43)-1)))</f>
        <v/>
      </c>
      <c r="F43" s="126" t="b">
        <f>IF(B43="",IF(Aloitus_Start!$D$1="Suomi","Tieto puuttuu: "&amp;B$3,IF(Aloitus_Start!$D$1="Svenska","Information saknas: "&amp;B$3)),"")</f>
        <v>0</v>
      </c>
      <c r="G43" s="126" t="b">
        <f>IF(C43="",IF(Aloitus_Start!$D$1="Suomi","Tieto puuttuu: "&amp;C$3,IF(Aloitus_Start!$D$1="Svenska","Information saknas: "&amp;C$3)),"")</f>
        <v>0</v>
      </c>
      <c r="H43" s="16" t="str">
        <f>IF(Aloitus_Start!$D$1="Suomi",MID(A427,9,19),IF(Aloitus_Start!$D$1="Svenska",MID(A427,9,6),"Valitse kieli - Välj spåket"))</f>
        <v>Valitse kieli - Välj spåket</v>
      </c>
      <c r="I43" s="14">
        <f>B427</f>
        <v>0</v>
      </c>
      <c r="J43" s="14">
        <f>C427</f>
        <v>0</v>
      </c>
      <c r="K43" s="52">
        <f t="shared" si="11"/>
        <v>0</v>
      </c>
      <c r="L43" s="91" t="str">
        <f t="shared" si="12"/>
        <v/>
      </c>
    </row>
    <row r="44" spans="1:28" x14ac:dyDescent="0.15">
      <c r="A44" s="5"/>
      <c r="B44" s="57"/>
      <c r="C44" s="58"/>
      <c r="D44" s="22">
        <f>IF(B44=" ","",C44-B44)</f>
        <v>0</v>
      </c>
      <c r="E44" s="23" t="str">
        <f>IF(B44="","",IF(B44=0,"",IF(B44=" ","",(C44/B44)-1)))</f>
        <v/>
      </c>
      <c r="F44" s="126" t="b">
        <f>IF(B44="",IF(Aloitus_Start!$D$1="Suomi","Tieto puuttuu: "&amp;B$3,IF(Aloitus_Start!$D$1="Svenska","Information saknas: "&amp;B$3)),"")</f>
        <v>0</v>
      </c>
      <c r="G44" s="126" t="b">
        <f>IF(C44="",IF(Aloitus_Start!$D$1="Suomi","Tieto puuttuu: "&amp;C$3,IF(Aloitus_Start!$D$1="Svenska","Information saknas: "&amp;C$3)),"")</f>
        <v>0</v>
      </c>
      <c r="H44" s="16" t="str">
        <f>IF(Aloitus_Start!$D$1="Suomi",MID(A428,9,26),IF(Aloitus_Start!$D$1="Svenska",MID(A428,27,23),"Valitse kieli - Välj spåket"))</f>
        <v>Valitse kieli - Välj spåket</v>
      </c>
      <c r="I44" s="14">
        <f>B428</f>
        <v>0</v>
      </c>
      <c r="J44" s="14">
        <f>C428</f>
        <v>0</v>
      </c>
      <c r="K44" s="89">
        <f t="shared" si="11"/>
        <v>0</v>
      </c>
      <c r="L44" s="90" t="str">
        <f t="shared" si="12"/>
        <v/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x14ac:dyDescent="0.15">
      <c r="A45" s="6"/>
      <c r="B45" s="59"/>
      <c r="C45" s="60"/>
      <c r="D45" s="24">
        <f>IF(B45=" ","",C45-B45)</f>
        <v>0</v>
      </c>
      <c r="E45" s="25" t="str">
        <f>IF(B45="","",IF(B45=0,"",IF(B45=" ","",(C45/B45)-1)))</f>
        <v/>
      </c>
      <c r="F45" s="127" t="b">
        <f>IF(B45="",IF(Aloitus_Start!$D$1="Suomi","Tieto puuttuu: "&amp;B$3,IF(Aloitus_Start!$D$1="Svenska","Information saknas: "&amp;B$3)),"")</f>
        <v>0</v>
      </c>
      <c r="G45" s="127" t="b">
        <f>IF(C45="",IF(Aloitus_Start!$D$1="Suomi","Tieto puuttuu: "&amp;C$3,IF(Aloitus_Start!$D$1="Svenska","Information saknas: "&amp;C$3)),"")</f>
        <v>0</v>
      </c>
      <c r="H45" s="16" t="str">
        <f>IF(Aloitus_Start!$D$1="Suomi",MID(A430,9,12),IF(Aloitus_Start!$D$1="Svenska",MID(A430,9,5),"Valitse kieli - Välj spåket"))</f>
        <v>Valitse kieli - Välj spåket</v>
      </c>
      <c r="I45" s="14">
        <f>B430</f>
        <v>0</v>
      </c>
      <c r="J45" s="14">
        <f>C430</f>
        <v>0</v>
      </c>
      <c r="K45" s="89">
        <f t="shared" si="11"/>
        <v>0</v>
      </c>
      <c r="L45" s="90" t="str">
        <f t="shared" si="12"/>
        <v/>
      </c>
    </row>
    <row r="46" spans="1:28" x14ac:dyDescent="0.15">
      <c r="A46" s="9"/>
      <c r="B46" s="69"/>
      <c r="C46" s="70"/>
      <c r="D46" s="27">
        <f>IF(B46=" ","",C46-B46)</f>
        <v>0</v>
      </c>
      <c r="E46" s="23" t="str">
        <f>IF(B46="","",IF(B46=0,"",IF(B46=" ","",(C46/B46)-1)))</f>
        <v/>
      </c>
      <c r="F46" s="130" t="b">
        <f>IF(B46="",IF(Aloitus_Start!$D$1="Suomi","Tieto puuttuu: "&amp;B$3,IF(Aloitus_Start!$D$1="Svenska","Information saknas: "&amp;B$3)),"")</f>
        <v>0</v>
      </c>
      <c r="G46" s="130" t="b">
        <f>IF(C46="",IF(Aloitus_Start!$D$1="Suomi","Tieto puuttuu: "&amp;C$3,IF(Aloitus_Start!$D$1="Svenska","Information saknas: "&amp;C$3)),"")</f>
        <v>0</v>
      </c>
      <c r="H46" s="16" t="str">
        <f>IF(Aloitus_Start!$D$1="Suomi","Yhteensä",IF(Aloitus_Start!$D$1="Svenska","Sammanlagt","Valitse kieli - Välj spåket"))</f>
        <v>Valitse kieli - Välj spåket</v>
      </c>
      <c r="I46" s="14">
        <f>SUM(I41:I45)</f>
        <v>0</v>
      </c>
      <c r="J46" s="14">
        <f>SUM(J41:J45)</f>
        <v>0</v>
      </c>
      <c r="K46" s="89">
        <f t="shared" si="11"/>
        <v>0</v>
      </c>
      <c r="L46" s="90" t="str">
        <f t="shared" si="12"/>
        <v/>
      </c>
    </row>
    <row r="47" spans="1:28" x14ac:dyDescent="0.15">
      <c r="A47" s="7"/>
      <c r="B47" s="63"/>
      <c r="C47" s="64"/>
      <c r="D47" s="27">
        <f>IF(B47=" ","",C47-B47)</f>
        <v>0</v>
      </c>
      <c r="E47" s="23" t="str">
        <f>IF(B47="","",IF(B47=0,"",IF(B47=" ","",(C47/B47)-1)))</f>
        <v/>
      </c>
      <c r="F47" s="98" t="b">
        <f>IF(B47="",IF(Aloitus_Start!$D$1="Suomi","Tieto puuttuu: "&amp;B$3,IF(Aloitus_Start!$D$1="Svenska","Information saknas: "&amp;B$3)),"")</f>
        <v>0</v>
      </c>
      <c r="G47" s="98" t="b">
        <f>IF(C47="",IF(Aloitus_Start!$D$1="Suomi","Tieto puuttuu: "&amp;C$3,IF(Aloitus_Start!$D$1="Svenska","Information saknas: "&amp;C$3)),"")</f>
        <v>0</v>
      </c>
      <c r="I47" s="14"/>
      <c r="J47" s="14"/>
      <c r="K47" s="52"/>
      <c r="L47" s="91"/>
    </row>
    <row r="48" spans="1:28" x14ac:dyDescent="0.15">
      <c r="A48" s="4"/>
      <c r="B48" s="61"/>
      <c r="C48" s="62"/>
      <c r="D48" s="129" t="str">
        <f>IF(Aloitus_Start!$D$1="Suomi","Muutos",IF(Aloitus_Start!$D$1="Svenska","Förändring","Valitse kieli - Välj spåket"))</f>
        <v>Valitse kieli - Välj spåket</v>
      </c>
      <c r="E48" s="129" t="str">
        <f>IF(Aloitus_Start!$D$1="Suomi","Muutos%",IF(Aloitus_Start!$D$1="Svenska","Förändr%","Valitse kieli - Välj spåket"))</f>
        <v>Valitse kieli - Välj spåket</v>
      </c>
      <c r="F48" s="125"/>
      <c r="G48" s="125"/>
      <c r="H48" s="13" t="str">
        <f>IF(Aloitus_Start!$D$1="Suomi","Hanke- ja projektirahoituksen jakautuminen",IF(Aloitus_Start!$D$1="Svenska","Fördelningen av projektfinansiering","Valitse kieli - Välj spåket"))</f>
        <v>Valitse kieli - Välj spåket</v>
      </c>
      <c r="I48" s="14">
        <f>B$3</f>
        <v>0</v>
      </c>
      <c r="J48" s="14">
        <f>C$3</f>
        <v>0</v>
      </c>
      <c r="K48" s="52" t="str">
        <f>IF(Aloitus_Start!$D$1="Suomi","Muutos",IF(Aloitus_Start!$D$1="Svenska","Förändring","Valitse kieli - Välj spåket"))</f>
        <v>Valitse kieli - Välj spåket</v>
      </c>
      <c r="L48" s="52" t="str">
        <f>IF(Aloitus_Start!$D$1="Suomi","Muutos%",IF(Aloitus_Start!$D$1="Svenska","Förändr%","Valitse kieli - Välj spåket"))</f>
        <v>Valitse kieli - Välj spåket</v>
      </c>
    </row>
    <row r="49" spans="1:12" x14ac:dyDescent="0.15">
      <c r="A49" s="5"/>
      <c r="B49" s="57"/>
      <c r="C49" s="58"/>
      <c r="D49" s="22"/>
      <c r="E49" s="34"/>
      <c r="F49" s="126"/>
      <c r="G49" s="126"/>
      <c r="H49" s="16" t="str">
        <f>IF(Aloitus_Start!$D$1="Suomi","Kehysorganisaatio",IF(Aloitus_Start!$D$1="Svenska","Ramorganisation","Valitse kieli - Välj spåket"))</f>
        <v>Valitse kieli - Välj spåket</v>
      </c>
      <c r="I49" s="14">
        <f>B424</f>
        <v>0</v>
      </c>
      <c r="J49" s="14">
        <f>C424</f>
        <v>0</v>
      </c>
      <c r="K49" s="89">
        <f>J49-I49</f>
        <v>0</v>
      </c>
      <c r="L49" s="90" t="str">
        <f>IF(I49="","",IF(I49=0,"",(J49/I49)-1))</f>
        <v/>
      </c>
    </row>
    <row r="50" spans="1:12" x14ac:dyDescent="0.15">
      <c r="A50" s="7"/>
      <c r="B50" s="63"/>
      <c r="C50" s="64"/>
      <c r="D50" s="27">
        <f>IF(B50=" ","",C50-B50)</f>
        <v>0</v>
      </c>
      <c r="E50" s="23" t="str">
        <f>IF(B50="","",IF(B50=0,"",IF(B50=" ","",(C50/B50)-1)))</f>
        <v/>
      </c>
      <c r="F50" s="98" t="b">
        <f>IF(B50="",IF(Aloitus_Start!$D$1="Suomi","Tieto puuttuu: "&amp;B$3,IF(Aloitus_Start!$D$1="Svenska","Information saknas: "&amp;B$3)),"")</f>
        <v>0</v>
      </c>
      <c r="G50" s="98" t="b">
        <f>IF(C50="",IF(Aloitus_Start!$D$1="Suomi","Tieto puuttuu: "&amp;C$3,IF(Aloitus_Start!$D$1="Svenska","Information saknas: "&amp;C$3)),"")</f>
        <v>0</v>
      </c>
      <c r="H50" s="16" t="str">
        <f>IF(Aloitus_Start!$D$1="Suomi",MID(A425,9,12),IF(Aloitus_Start!$D$1="Svenska",MID(A425,9,15),"Valitse kieli - Välj spåket"))</f>
        <v>Valitse kieli - Välj spåket</v>
      </c>
      <c r="I50" s="14">
        <f>B426</f>
        <v>0</v>
      </c>
      <c r="J50" s="14">
        <f>C426</f>
        <v>0</v>
      </c>
      <c r="K50" s="89">
        <f>J50-I50</f>
        <v>0</v>
      </c>
      <c r="L50" s="90" t="str">
        <f>IF(I50="","",IF(I50=0,"",(J50/I50)-1))</f>
        <v/>
      </c>
    </row>
    <row r="51" spans="1:12" x14ac:dyDescent="0.15">
      <c r="A51" s="5"/>
      <c r="B51" s="57"/>
      <c r="C51" s="58"/>
      <c r="D51" s="22"/>
      <c r="E51" s="34"/>
      <c r="F51" s="126"/>
      <c r="G51" s="126"/>
      <c r="H51" s="16" t="str">
        <f>IF(Aloitus_Start!$D$1="Suomi",MID(A429,9,25),IF(Aloitus_Start!$D$1="Svenska",MID(A429,9,13),"Valitse kieli - Välj spåket"))</f>
        <v>Valitse kieli - Välj spåket</v>
      </c>
      <c r="I51" s="14">
        <f>B429</f>
        <v>0</v>
      </c>
      <c r="J51" s="14">
        <f>C429</f>
        <v>0</v>
      </c>
      <c r="K51" s="89">
        <f>J51-I51</f>
        <v>0</v>
      </c>
      <c r="L51" s="90" t="str">
        <f>IF(I51="","",IF(I51=0,"",(J51/I51)-1))</f>
        <v/>
      </c>
    </row>
    <row r="52" spans="1:12" x14ac:dyDescent="0.15">
      <c r="A52" s="6"/>
      <c r="B52" s="59"/>
      <c r="C52" s="60"/>
      <c r="D52" s="131" t="str">
        <f>IF(Aloitus_Start!$D$1="Suomi","Muutos",IF(Aloitus_Start!$D$1="Svenska","Förändring","Valitse kieli - Välj spåket"))</f>
        <v>Valitse kieli - Välj spåket</v>
      </c>
      <c r="E52" s="131" t="str">
        <f>IF(Aloitus_Start!$D$1="Suomi","Muutos%",IF(Aloitus_Start!$D$1="Svenska","Förändr%","Valitse kieli - Välj spåket"))</f>
        <v>Valitse kieli - Välj spåket</v>
      </c>
      <c r="F52" s="127"/>
      <c r="G52" s="127"/>
      <c r="H52" s="16" t="str">
        <f>IF(Aloitus_Start!$D$1="Suomi","Yhteensä",IF(Aloitus_Start!$D$1="Svenska","Sammanlagt","Valitse kieli - Välj spåket"))</f>
        <v>Valitse kieli - Välj spåket</v>
      </c>
      <c r="I52" s="14">
        <f>SUM(I49:I51)</f>
        <v>0</v>
      </c>
      <c r="J52" s="14">
        <f>SUM(J49:J51)</f>
        <v>0</v>
      </c>
      <c r="K52" s="89">
        <f>J52-I52</f>
        <v>0</v>
      </c>
      <c r="L52" s="90" t="str">
        <f>IF(I52="","",IF(I52=0,"",(J52/I52)-1))</f>
        <v/>
      </c>
    </row>
    <row r="53" spans="1:12" x14ac:dyDescent="0.15">
      <c r="A53" s="7"/>
      <c r="B53" s="63"/>
      <c r="C53" s="64"/>
      <c r="D53" s="27">
        <f>IF(B53=" ","",C53-B53)</f>
        <v>0</v>
      </c>
      <c r="E53" s="23" t="str">
        <f>IF(B53="","",IF(B53=0,"",IF(B53=" ","",(C53/B53)-1)))</f>
        <v/>
      </c>
      <c r="F53" s="98" t="b">
        <f>IF(B53="",IF(Aloitus_Start!$D$1="Suomi","Tieto puuttuu: "&amp;B$3,IF(Aloitus_Start!$D$1="Svenska","Information saknas: "&amp;B$3)),"")</f>
        <v>0</v>
      </c>
      <c r="G53" s="98" t="b">
        <f>IF(C53="",IF(Aloitus_Start!$D$1="Suomi","Tieto puuttuu: "&amp;C$3,IF(Aloitus_Start!$D$1="Svenska","Information saknas: "&amp;C$3)),"")</f>
        <v>0</v>
      </c>
      <c r="I53" s="14"/>
      <c r="J53" s="14"/>
      <c r="K53" s="89"/>
      <c r="L53" s="90"/>
    </row>
    <row r="54" spans="1:12" x14ac:dyDescent="0.15">
      <c r="A54" s="7"/>
      <c r="B54" s="63"/>
      <c r="C54" s="64"/>
      <c r="D54" s="27">
        <f>IF(B54=" ","",C54-B54)</f>
        <v>0</v>
      </c>
      <c r="E54" s="23" t="str">
        <f>IF(B54="","",IF(B54=0,"",IF(B54=" ","",(C54/B54)-1)))</f>
        <v/>
      </c>
      <c r="F54" s="98" t="b">
        <f>IF(B54="",IF(Aloitus_Start!$D$1="Suomi","Tieto puuttuu: "&amp;B$3,IF(Aloitus_Start!$D$1="Svenska","Information saknas: "&amp;B$3)),"")</f>
        <v>0</v>
      </c>
      <c r="G54" s="98" t="b">
        <f>IF(C54="",IF(Aloitus_Start!$D$1="Suomi","Tieto puuttuu: "&amp;C$3,IF(Aloitus_Start!$D$1="Svenska","Information saknas: "&amp;C$3)),"")</f>
        <v>0</v>
      </c>
      <c r="H54" s="13" t="str">
        <f>IF(Aloitus_Start!$D$1="Suomi","Suoran budj- ja muun rahoituksen jakaut",IF(Aloitus_Start!$D$1="Svenska","Fördelningen av budget- och annan finansiering","Valitse kieli - Välj spåket"))</f>
        <v>Valitse kieli - Välj spåket</v>
      </c>
      <c r="I54" s="14">
        <f>B$3</f>
        <v>0</v>
      </c>
      <c r="J54" s="14">
        <f>C$3</f>
        <v>0</v>
      </c>
      <c r="K54" s="52" t="str">
        <f>IF(Aloitus_Start!$D$1="Suomi","Muutos",IF(Aloitus_Start!$D$1="Svenska","Förändring","Valitse kieli - Välj spåket"))</f>
        <v>Valitse kieli - Välj spåket</v>
      </c>
      <c r="L54" s="52" t="str">
        <f>IF(Aloitus_Start!$D$1="Suomi","Muutos%",IF(Aloitus_Start!$D$1="Svenska","Förändr%","Valitse kieli - Välj spåket"))</f>
        <v>Valitse kieli - Välj spåket</v>
      </c>
    </row>
    <row r="55" spans="1:12" x14ac:dyDescent="0.15">
      <c r="A55" s="7"/>
      <c r="B55" s="63"/>
      <c r="C55" s="64"/>
      <c r="D55" s="27">
        <f>IF(B55=" ","",C55-B55)</f>
        <v>0</v>
      </c>
      <c r="E55" s="23" t="str">
        <f>IF(B55="","",IF(B55=0,"",IF(B55=" ","",(C55/B55)-1)))</f>
        <v/>
      </c>
      <c r="F55" s="98" t="b">
        <f>IF(B55="",IF(Aloitus_Start!$D$1="Suomi","Tieto puuttuu: "&amp;B$3,IF(Aloitus_Start!$D$1="Svenska","Information saknas: "&amp;B$3)),"")</f>
        <v>0</v>
      </c>
      <c r="G55" s="98" t="b">
        <f>IF(C55="",IF(Aloitus_Start!$D$1="Suomi","Tieto puuttuu: "&amp;C$3,IF(Aloitus_Start!$D$1="Svenska","Information saknas: "&amp;C$3)),"")</f>
        <v>0</v>
      </c>
      <c r="H55" s="16" t="str">
        <f>IF(Aloitus_Start!$D$1="Suomi",MID(A422,11,17),IF(Aloitus_Start!$D$1="Svenska",MID(A422,11,25),"Valitse kieli - Välj spåket"))</f>
        <v>Valitse kieli - Välj spåket</v>
      </c>
      <c r="I55" s="14">
        <f>B422</f>
        <v>0</v>
      </c>
      <c r="J55" s="14">
        <f>C422</f>
        <v>0</v>
      </c>
      <c r="K55" s="89">
        <f>J55-I55</f>
        <v>0</v>
      </c>
      <c r="L55" s="90" t="str">
        <f>IF(I55="","",IF(I55=0,"",(J55/I55)-1))</f>
        <v/>
      </c>
    </row>
    <row r="56" spans="1:12" x14ac:dyDescent="0.15">
      <c r="A56" s="7"/>
      <c r="B56" s="63"/>
      <c r="C56" s="64"/>
      <c r="D56" s="27">
        <f>IF(B56=" ","",C56-B56)</f>
        <v>0</v>
      </c>
      <c r="E56" s="23" t="str">
        <f>IF(B56="","",IF(B56=0,"",IF(B56=" ","",(C56/B56)-1)))</f>
        <v/>
      </c>
      <c r="F56" s="98" t="b">
        <f>IF(B56="",IF(Aloitus_Start!$D$1="Suomi","Tieto puuttuu: "&amp;B$3,IF(Aloitus_Start!$D$1="Svenska","Information saknas: "&amp;B$3)),"")</f>
        <v>0</v>
      </c>
      <c r="G56" s="98" t="b">
        <f>IF(C56="",IF(Aloitus_Start!$D$1="Suomi","Tieto puuttuu: "&amp;C$3,IF(Aloitus_Start!$D$1="Svenska","Information saknas: "&amp;C$3)),"")</f>
        <v>0</v>
      </c>
      <c r="H56" s="16" t="str">
        <f>IF(Aloitus_Start!$D$1="Suomi","Muu rahoitus",IF(Aloitus_Start!$D$1="Svenska","Övrig finansiering","Valitse kieli - Välj spåket"))</f>
        <v>Valitse kieli - Välj spåket</v>
      </c>
      <c r="I56" s="14">
        <f>B423+B424+B425+B427+B428+B429+B430</f>
        <v>0</v>
      </c>
      <c r="J56" s="14">
        <f>C423+C424+C425+C427+C428+C429+C430</f>
        <v>0</v>
      </c>
      <c r="K56" s="89">
        <f>J56-I56</f>
        <v>0</v>
      </c>
      <c r="L56" s="90" t="str">
        <f>IF(I56="","",IF(I56=0,"",(J56/I56)-1))</f>
        <v/>
      </c>
    </row>
    <row r="57" spans="1:12" x14ac:dyDescent="0.15">
      <c r="A57" s="9"/>
      <c r="B57" s="69"/>
      <c r="C57" s="70"/>
      <c r="D57" s="27">
        <f>IF(B57=" ","",C57-B57)</f>
        <v>0</v>
      </c>
      <c r="E57" s="23" t="str">
        <f>IF(B57="","",IF(B57=0,"",IF(B57=" ","",(C57/B57)-1)))</f>
        <v/>
      </c>
      <c r="F57" s="130" t="b">
        <f>IF(B57="",IF(Aloitus_Start!$D$1="Suomi","Tieto puuttuu: "&amp;B$3,IF(Aloitus_Start!$D$1="Svenska","Information saknas: "&amp;B$3)),"")</f>
        <v>0</v>
      </c>
      <c r="G57" s="130" t="b">
        <f>IF(C57="",IF(Aloitus_Start!$D$1="Suomi","Tieto puuttuu: "&amp;C$3,IF(Aloitus_Start!$D$1="Svenska","Information saknas: "&amp;C$3)),"")</f>
        <v>0</v>
      </c>
      <c r="H57" s="16" t="str">
        <f>IF(Aloitus_Start!$D$1="Suomi","Yhteensä",IF(Aloitus_Start!$D$1="Svenska","Sammanlagt","Valitse kieli - Välj spåket"))</f>
        <v>Valitse kieli - Välj spåket</v>
      </c>
      <c r="I57" s="14">
        <f>SUM(I55:I56)</f>
        <v>0</v>
      </c>
      <c r="J57" s="14">
        <f>SUM(J55:J56)</f>
        <v>0</v>
      </c>
      <c r="K57" s="52">
        <f>J57-I57</f>
        <v>0</v>
      </c>
      <c r="L57" s="52" t="str">
        <f>IF(I57="","",IF(I57=0,"",(J57/I57)-1))</f>
        <v/>
      </c>
    </row>
    <row r="58" spans="1:12" x14ac:dyDescent="0.15">
      <c r="A58" s="6"/>
      <c r="B58" s="59"/>
      <c r="C58" s="60"/>
      <c r="D58" s="131" t="str">
        <f>IF(Aloitus_Start!$D$1="Suomi","Muutos",IF(Aloitus_Start!$D$1="Svenska","Förändring","Valitse kieli - Välj spåket"))</f>
        <v>Valitse kieli - Välj spåket</v>
      </c>
      <c r="E58" s="131" t="str">
        <f>IF(Aloitus_Start!$D$1="Suomi","Muutos%",IF(Aloitus_Start!$D$1="Svenska","Förändr%","Valitse kieli - Välj spåket"))</f>
        <v>Valitse kieli - Välj spåket</v>
      </c>
      <c r="F58" s="127"/>
      <c r="G58" s="127"/>
      <c r="I58" s="35"/>
      <c r="J58" s="35"/>
      <c r="K58" s="89"/>
      <c r="L58" s="90"/>
    </row>
    <row r="59" spans="1:12" x14ac:dyDescent="0.15">
      <c r="A59" s="7"/>
      <c r="B59" s="63"/>
      <c r="C59" s="64"/>
      <c r="D59" s="27">
        <f t="shared" ref="D59:D66" si="13">IF(B59=" ","",C59-B59)</f>
        <v>0</v>
      </c>
      <c r="E59" s="23" t="str">
        <f t="shared" ref="E59:E66" si="14">IF(B59="","",IF(B59=0,"",IF(B59=" ","",(C59/B59)-1)))</f>
        <v/>
      </c>
      <c r="F59" s="98" t="b">
        <f>IF(B59="",IF(Aloitus_Start!$D$1="Suomi","Tieto puuttuu: "&amp;B$3,IF(Aloitus_Start!$D$1="Svenska","Information saknas: "&amp;B$3)),"")</f>
        <v>0</v>
      </c>
      <c r="G59" s="98" t="b">
        <f>IF(C59="",IF(Aloitus_Start!$D$1="Suomi","Tieto puuttuu: "&amp;C$3,IF(Aloitus_Start!$D$1="Svenska","Information saknas: "&amp;C$3)),"")</f>
        <v>0</v>
      </c>
      <c r="H59" s="13" t="str">
        <f>IF(Aloitus_Start!$D$1="Suomi","Kulut ja rahoitus",IF(Aloitus_Start!$D$1="Svenska","Kostnader och finansiering","Valitse kieli - Välj spåket"))</f>
        <v>Valitse kieli - Välj spåket</v>
      </c>
      <c r="I59" s="35">
        <f>B$3</f>
        <v>0</v>
      </c>
      <c r="J59" s="35">
        <f>C$3</f>
        <v>0</v>
      </c>
      <c r="K59" s="52" t="str">
        <f>IF(Aloitus_Start!$D$1="Suomi","Muutos",IF(Aloitus_Start!$D$1="Svenska","Förändring","Valitse kieli - Välj spåket"))</f>
        <v>Valitse kieli - Välj spåket</v>
      </c>
      <c r="L59" s="52" t="str">
        <f>IF(Aloitus_Start!$D$1="Suomi","Muutos%",IF(Aloitus_Start!$D$1="Svenska","Förändr%","Valitse kieli - Välj spåket"))</f>
        <v>Valitse kieli - Välj spåket</v>
      </c>
    </row>
    <row r="60" spans="1:12" x14ac:dyDescent="0.15">
      <c r="A60" s="7"/>
      <c r="B60" s="63"/>
      <c r="C60" s="64"/>
      <c r="D60" s="27">
        <f t="shared" si="13"/>
        <v>0</v>
      </c>
      <c r="E60" s="23" t="str">
        <f t="shared" si="14"/>
        <v/>
      </c>
      <c r="F60" s="98" t="b">
        <f>IF(B60="",IF(Aloitus_Start!$D$1="Suomi","Tieto puuttuu: "&amp;B$3,IF(Aloitus_Start!$D$1="Svenska","Information saknas: "&amp;B$3)),"")</f>
        <v>0</v>
      </c>
      <c r="G60" s="98" t="b">
        <f>IF(C60="",IF(Aloitus_Start!$D$1="Suomi","Tieto puuttuu: "&amp;C$3,IF(Aloitus_Start!$D$1="Svenska","Information saknas: "&amp;C$3)),"")</f>
        <v>0</v>
      </c>
      <c r="H60" s="16" t="str">
        <f>IF(Aloitus_Start!$D$1="Suomi",MID(A372,7,13),IF(Aloitus_Start!$D$1="Svenska",MID(A372,7,19),"Valitse kieli - Välj spåket"))</f>
        <v>Valitse kieli - Välj spåket</v>
      </c>
      <c r="I60" s="35">
        <f>B372</f>
        <v>0</v>
      </c>
      <c r="J60" s="35">
        <f>C372</f>
        <v>0</v>
      </c>
      <c r="K60" s="89">
        <f>J60-I60</f>
        <v>0</v>
      </c>
      <c r="L60" s="90" t="str">
        <f>IF(I60="","",IF(I60=0,"",(J60/I60)-1))</f>
        <v/>
      </c>
    </row>
    <row r="61" spans="1:12" x14ac:dyDescent="0.15">
      <c r="A61" s="7"/>
      <c r="B61" s="63"/>
      <c r="C61" s="64"/>
      <c r="D61" s="27">
        <f t="shared" si="13"/>
        <v>0</v>
      </c>
      <c r="E61" s="23" t="str">
        <f t="shared" si="14"/>
        <v/>
      </c>
      <c r="F61" s="98" t="b">
        <f>IF(B61="",IF(Aloitus_Start!$D$1="Suomi","Tieto puuttuu: "&amp;B$3,IF(Aloitus_Start!$D$1="Svenska","Information saknas: "&amp;B$3)),"")</f>
        <v>0</v>
      </c>
      <c r="G61" s="98" t="b">
        <f>IF(C61="",IF(Aloitus_Start!$D$1="Suomi","Tieto puuttuu: "&amp;C$3,IF(Aloitus_Start!$D$1="Svenska","Information saknas: "&amp;C$3)),"")</f>
        <v>0</v>
      </c>
      <c r="H61" s="16" t="str">
        <f>IF(Aloitus_Start!$D$1="Suomi",MID(A420,7,22),IF(Aloitus_Start!$D$1="Svenska",MID(A420,20,12),"Valitse kieli - Välj spåket"))</f>
        <v>Valitse kieli - Välj spåket</v>
      </c>
      <c r="I61" s="35">
        <f>B420</f>
        <v>0</v>
      </c>
      <c r="J61" s="35">
        <f>C420</f>
        <v>0</v>
      </c>
      <c r="K61" s="89">
        <f>J61-I61</f>
        <v>0</v>
      </c>
      <c r="L61" s="90" t="str">
        <f>IF(I61="","",IF(I61=0,"",(J61/I61)-1))</f>
        <v/>
      </c>
    </row>
    <row r="62" spans="1:12" x14ac:dyDescent="0.15">
      <c r="A62" s="7"/>
      <c r="B62" s="63"/>
      <c r="C62" s="64"/>
      <c r="D62" s="27">
        <f t="shared" si="13"/>
        <v>0</v>
      </c>
      <c r="E62" s="23" t="str">
        <f t="shared" si="14"/>
        <v/>
      </c>
      <c r="F62" s="98" t="b">
        <f>IF(B62="",IF(Aloitus_Start!$D$1="Suomi","Tieto puuttuu: "&amp;B$3,IF(Aloitus_Start!$D$1="Svenska","Information saknas: "&amp;B$3)),"")</f>
        <v>0</v>
      </c>
      <c r="G62" s="98" t="b">
        <f>IF(C62="",IF(Aloitus_Start!$D$1="Suomi","Tieto puuttuu: "&amp;C$3,IF(Aloitus_Start!$D$1="Svenska","Information saknas: "&amp;C$3)),"")</f>
        <v>0</v>
      </c>
      <c r="H62" s="16" t="str">
        <f>IF(Aloitus_Start!$D$1="Suomi","Erotus",IF(Aloitus_Start!$D$1="Svenska","Skillnad","Valitse kieli - Välj spåket"))</f>
        <v>Valitse kieli - Välj spåket</v>
      </c>
      <c r="I62" s="35">
        <f>I61-I60</f>
        <v>0</v>
      </c>
      <c r="J62" s="35">
        <f>J61-J60</f>
        <v>0</v>
      </c>
      <c r="K62" s="89">
        <f>J62-I62</f>
        <v>0</v>
      </c>
      <c r="L62" s="90" t="str">
        <f>IF(I62="","",IF(I62=0,"",(J62/I62)-1))</f>
        <v/>
      </c>
    </row>
    <row r="63" spans="1:12" x14ac:dyDescent="0.15">
      <c r="A63" s="7"/>
      <c r="B63" s="63"/>
      <c r="C63" s="64"/>
      <c r="D63" s="27">
        <f t="shared" si="13"/>
        <v>0</v>
      </c>
      <c r="E63" s="23" t="str">
        <f t="shared" si="14"/>
        <v/>
      </c>
      <c r="F63" s="98" t="b">
        <f>IF(B63="",IF(Aloitus_Start!$D$1="Suomi","Tieto puuttuu: "&amp;B$3,IF(Aloitus_Start!$D$1="Svenska","Information saknas: "&amp;B$3)),"")</f>
        <v>0</v>
      </c>
      <c r="G63" s="98" t="b">
        <f>IF(C63="",IF(Aloitus_Start!$D$1="Suomi","Tieto puuttuu: "&amp;C$3,IF(Aloitus_Start!$D$1="Svenska","Information saknas: "&amp;C$3)),"")</f>
        <v>0</v>
      </c>
      <c r="I63" s="35"/>
      <c r="J63" s="35"/>
      <c r="K63" s="52"/>
      <c r="L63" s="90"/>
    </row>
    <row r="64" spans="1:12" x14ac:dyDescent="0.15">
      <c r="A64" s="9"/>
      <c r="B64" s="69"/>
      <c r="C64" s="70"/>
      <c r="D64" s="27">
        <f t="shared" si="13"/>
        <v>0</v>
      </c>
      <c r="E64" s="23" t="str">
        <f t="shared" si="14"/>
        <v/>
      </c>
      <c r="F64" s="130" t="b">
        <f>IF(B64="",IF(Aloitus_Start!$D$1="Suomi","Tieto puuttuu: "&amp;B$3,IF(Aloitus_Start!$D$1="Svenska","Information saknas: "&amp;B$3)),"")</f>
        <v>0</v>
      </c>
      <c r="G64" s="130" t="b">
        <f>IF(C64="",IF(Aloitus_Start!$D$1="Suomi","Tieto puuttuu: "&amp;C$3,IF(Aloitus_Start!$D$1="Svenska","Information saknas: "&amp;C$3)),"")</f>
        <v>0</v>
      </c>
      <c r="H64" s="13" t="str">
        <f>IF(Aloitus_Start!$D$1="Suomi",MID(A434,3,12),IF(Aloitus_Start!$D$1="Svenska",MID(A434,3,8),"Valitse kieli - Välj spåket"))</f>
        <v>Valitse kieli - Välj spåket</v>
      </c>
      <c r="I64" s="35">
        <f>B$3</f>
        <v>0</v>
      </c>
      <c r="J64" s="35">
        <f>C$3</f>
        <v>0</v>
      </c>
      <c r="K64" s="52" t="str">
        <f>IF(Aloitus_Start!$D$1="Suomi","Muutos",IF(Aloitus_Start!$D$1="Svenska","Förändring","Valitse kieli - Välj spåket"))</f>
        <v>Valitse kieli - Välj spåket</v>
      </c>
      <c r="L64" s="52" t="str">
        <f>IF(Aloitus_Start!$D$1="Suomi","Muutos%",IF(Aloitus_Start!$D$1="Svenska","Förändr%","Valitse kieli - Välj spåket"))</f>
        <v>Valitse kieli - Välj spåket</v>
      </c>
    </row>
    <row r="65" spans="1:12" x14ac:dyDescent="0.15">
      <c r="A65" s="9"/>
      <c r="B65" s="69"/>
      <c r="C65" s="70"/>
      <c r="D65" s="27">
        <f t="shared" si="13"/>
        <v>0</v>
      </c>
      <c r="E65" s="23" t="str">
        <f t="shared" si="14"/>
        <v/>
      </c>
      <c r="F65" s="130" t="b">
        <f>IF(B65="",IF(Aloitus_Start!$D$1="Suomi","Tieto puuttuu: "&amp;B$3,IF(Aloitus_Start!$D$1="Svenska","Information saknas: "&amp;B$3)),"")</f>
        <v>0</v>
      </c>
      <c r="G65" s="130" t="b">
        <f>IF(C65="",IF(Aloitus_Start!$D$1="Suomi","Tieto puuttuu: "&amp;C$3,IF(Aloitus_Start!$D$1="Svenska","Information saknas: "&amp;C$3)),"")</f>
        <v>0</v>
      </c>
      <c r="H65" s="16" t="str">
        <f>IF(Aloitus_Start!$D$1="Suomi",MID(Asetukset!C5,7,12)&amp;MID(A436,19,20),IF(Aloitus_Start!$D$1="Svenska",MID(Asetukset!C5,7,12)&amp;MID(A436,19,34),"Valitse kieli - Välj spåket"))</f>
        <v>Valitse kieli - Välj spåket</v>
      </c>
      <c r="I65" s="38">
        <f>B436</f>
        <v>0</v>
      </c>
      <c r="J65" s="38">
        <f>C436</f>
        <v>0</v>
      </c>
      <c r="K65" s="93">
        <f>J65-I65</f>
        <v>0</v>
      </c>
      <c r="L65" s="90" t="str">
        <f>IF(I65="","",IF(I65=0,"",(J65/I65)-1))</f>
        <v/>
      </c>
    </row>
    <row r="66" spans="1:12" x14ac:dyDescent="0.15">
      <c r="A66" s="9"/>
      <c r="B66" s="69"/>
      <c r="C66" s="70"/>
      <c r="D66" s="27">
        <f t="shared" si="13"/>
        <v>0</v>
      </c>
      <c r="E66" s="23" t="str">
        <f t="shared" si="14"/>
        <v/>
      </c>
      <c r="F66" s="130" t="b">
        <f>IF(B66="",IF(Aloitus_Start!$D$1="Suomi","Tieto puuttuu: "&amp;B$3,IF(Aloitus_Start!$D$1="Svenska","Information saknas: "&amp;B$3)),"")</f>
        <v>0</v>
      </c>
      <c r="G66" s="130" t="b">
        <f>IF(C66="",IF(Aloitus_Start!$D$1="Suomi","Tieto puuttuu: "&amp;C$3,IF(Aloitus_Start!$D$1="Svenska","Information saknas: "&amp;C$3)),"")</f>
        <v>0</v>
      </c>
      <c r="I66" s="35"/>
      <c r="J66" s="35"/>
      <c r="K66" s="89"/>
      <c r="L66" s="90"/>
    </row>
    <row r="67" spans="1:12" x14ac:dyDescent="0.15">
      <c r="A67" s="4"/>
      <c r="B67" s="61"/>
      <c r="C67" s="62"/>
      <c r="D67" s="129" t="str">
        <f>IF(Aloitus_Start!$D$1="Suomi","Muutos",IF(Aloitus_Start!$D$1="Svenska","Förändring","Valitse kieli - Välj spåket"))</f>
        <v>Valitse kieli - Välj spåket</v>
      </c>
      <c r="E67" s="129" t="str">
        <f>IF(Aloitus_Start!$D$1="Suomi","Muutos%",IF(Aloitus_Start!$D$1="Svenska","Förändr%","Valitse kieli - Välj spåket"))</f>
        <v>Valitse kieli - Välj spåket</v>
      </c>
      <c r="F67" s="125"/>
      <c r="G67" s="125"/>
      <c r="H67" s="13" t="str">
        <f>IF(Aloitus_Start!$D$1="Suomi","Henkilötyövuodet rahoituslähteen mukaan",IF(Aloitus_Start!$D$1="Svenska","Årsverken enligt finansieringskällor","Valitse kieli - Välj spåket"))</f>
        <v>Valitse kieli - Välj spåket</v>
      </c>
      <c r="I67" s="35">
        <f>B$3</f>
        <v>0</v>
      </c>
      <c r="J67" s="35">
        <f>C$3</f>
        <v>0</v>
      </c>
      <c r="K67" s="52" t="str">
        <f>IF(Aloitus_Start!$D$1="Suomi","Muutos",IF(Aloitus_Start!$D$1="Svenska","Förändring","Valitse kieli - Välj spåket"))</f>
        <v>Valitse kieli - Välj spåket</v>
      </c>
      <c r="L67" s="52" t="str">
        <f>IF(Aloitus_Start!$D$1="Suomi","Muutos%",IF(Aloitus_Start!$D$1="Svenska","Förändr%","Valitse kieli - Välj spåket"))</f>
        <v>Valitse kieli - Välj spåket</v>
      </c>
    </row>
    <row r="68" spans="1:12" x14ac:dyDescent="0.15">
      <c r="A68" s="5"/>
      <c r="B68" s="57"/>
      <c r="C68" s="58"/>
      <c r="D68" s="22"/>
      <c r="E68" s="34"/>
      <c r="F68" s="126"/>
      <c r="G68" s="126"/>
      <c r="H68" s="16" t="str">
        <f>IF(Aloitus_Start!$D$1="Suomi",MID(A438,1,13)&amp;". (htv)",IF(Aloitus_Start!$D$1="Svenska",MID(A438,14,19),"Valitse kieli - Välj spåket"))</f>
        <v>Valitse kieli - Välj spåket</v>
      </c>
      <c r="I68" s="14">
        <f t="shared" ref="I68:J70" si="15">B438</f>
        <v>0</v>
      </c>
      <c r="J68" s="14">
        <f t="shared" si="15"/>
        <v>0</v>
      </c>
      <c r="K68" s="89">
        <f>J68-I68</f>
        <v>0</v>
      </c>
      <c r="L68" s="90" t="str">
        <f>IF(I68="","",IF(I68=0,"",(J68/I68)-1))</f>
        <v/>
      </c>
    </row>
    <row r="69" spans="1:12" x14ac:dyDescent="0.15">
      <c r="A69" s="7"/>
      <c r="B69" s="63"/>
      <c r="C69" s="64"/>
      <c r="D69" s="27">
        <f>C69-B69</f>
        <v>0</v>
      </c>
      <c r="E69" s="23" t="str">
        <f>IF(B69="","",IF(B69=0,"",(C69/B69)-1))</f>
        <v/>
      </c>
      <c r="F69" s="98" t="b">
        <f>IF(B69="",IF(Aloitus_Start!$D$1="Suomi","Tieto puuttuu: "&amp;B$3,IF(Aloitus_Start!$D$1="Svenska","Information saknas: "&amp;B$3)),"")</f>
        <v>0</v>
      </c>
      <c r="G69" s="98" t="b">
        <f>IF(C69="",IF(Aloitus_Start!$D$1="Suomi","Tieto puuttuu: "&amp;C$3,IF(Aloitus_Start!$D$1="Svenska","Information saknas: "&amp;C$3)),"")</f>
        <v>0</v>
      </c>
      <c r="H69" s="16" t="str">
        <f>IF(Aloitus_Start!$D$1="Suomi",MID(A439,1,7)&amp;". "&amp;MID(A439,13,4)&amp;". (htv)",IF(Aloitus_Start!$D$1="Svenska",MID(A439,15,23),"Valitse kieli - Välj spåket"))</f>
        <v>Valitse kieli - Välj spåket</v>
      </c>
      <c r="I69" s="14">
        <f t="shared" si="15"/>
        <v>0</v>
      </c>
      <c r="J69" s="14">
        <f t="shared" si="15"/>
        <v>0</v>
      </c>
      <c r="K69" s="89">
        <f>J69-I69</f>
        <v>0</v>
      </c>
      <c r="L69" s="90" t="str">
        <f>IF(I69="","",IF(I69=0,"",(J69/I69)-1))</f>
        <v/>
      </c>
    </row>
    <row r="70" spans="1:12" x14ac:dyDescent="0.15">
      <c r="A70" s="5"/>
      <c r="B70" s="57"/>
      <c r="C70" s="58"/>
      <c r="D70" s="22"/>
      <c r="E70" s="34"/>
      <c r="F70" s="126"/>
      <c r="G70" s="126"/>
      <c r="H70" s="16" t="str">
        <f>IF(Aloitus_Start!$D$1="Suomi",MID(A440,1,15)&amp;". "&amp;MID(A440,26,3)&amp;". (htv)",IF(Aloitus_Start!$D$1="Svenska",MID(A440,14,18),"Valitse kieli - Välj spåket"))</f>
        <v>Valitse kieli - Välj spåket</v>
      </c>
      <c r="I70" s="14">
        <f t="shared" si="15"/>
        <v>0</v>
      </c>
      <c r="J70" s="14">
        <f t="shared" si="15"/>
        <v>0</v>
      </c>
      <c r="K70" s="89">
        <f>J70-I70</f>
        <v>0</v>
      </c>
      <c r="L70" s="90" t="str">
        <f>IF(I70="","",IF(I70=0,"",(J70/I70)-1))</f>
        <v/>
      </c>
    </row>
    <row r="71" spans="1:12" x14ac:dyDescent="0.15">
      <c r="A71" s="6"/>
      <c r="B71" s="59"/>
      <c r="C71" s="60"/>
      <c r="D71" s="24">
        <f>C71-B71</f>
        <v>0</v>
      </c>
      <c r="E71" s="25" t="str">
        <f>IF(B71="","",IF(B71=0,"",(C71/B71)-1))</f>
        <v/>
      </c>
      <c r="F71" s="127" t="b">
        <f>IF(B71="",IF(Aloitus_Start!$D$1="Suomi","Tieto puuttuu: "&amp;B$3,IF(Aloitus_Start!$D$1="Svenska","Information saknas: "&amp;B$3)),"")</f>
        <v>0</v>
      </c>
      <c r="G71" s="127" t="b">
        <f>IF(C71="",IF(Aloitus_Start!$D$1="Suomi","Tieto puuttuu: "&amp;C$3,IF(Aloitus_Start!$D$1="Svenska","Information saknas: "&amp;C$3)),"")</f>
        <v>0</v>
      </c>
      <c r="H71" s="16" t="str">
        <f>IF(Aloitus_Start!$D$1="Suomi","Yhteensä",IF(Aloitus_Start!$D$1="Svenska","Sammanlagt","Valitse kieli - Välj spåket"))</f>
        <v>Valitse kieli - Välj spåket</v>
      </c>
      <c r="I71" s="35">
        <f>SUM(I68:I70)</f>
        <v>0</v>
      </c>
      <c r="J71" s="35">
        <f>SUM(J68:J70)</f>
        <v>0</v>
      </c>
      <c r="K71" s="89">
        <f>J71-I71</f>
        <v>0</v>
      </c>
      <c r="L71" s="90" t="str">
        <f>IF(I71="","",IF(I71=0,"",(J71/I71)-1))</f>
        <v/>
      </c>
    </row>
    <row r="72" spans="1:12" x14ac:dyDescent="0.15">
      <c r="A72" s="6"/>
      <c r="B72" s="59"/>
      <c r="C72" s="60"/>
      <c r="D72" s="24">
        <f>C72-B72</f>
        <v>0</v>
      </c>
      <c r="E72" s="25" t="str">
        <f>IF(B72="","",IF(B72=0,"",(C72/B72)-1))</f>
        <v/>
      </c>
      <c r="F72" s="127" t="b">
        <f>IF(B72="",IF(Aloitus_Start!$D$1="Suomi","Tieto puuttuu: "&amp;B$3,IF(Aloitus_Start!$D$1="Svenska","Information saknas: "&amp;B$3)),"")</f>
        <v>0</v>
      </c>
      <c r="G72" s="127" t="b">
        <f>IF(C72="",IF(Aloitus_Start!$D$1="Suomi","Tieto puuttuu: "&amp;C$3,IF(Aloitus_Start!$D$1="Svenska","Information saknas: "&amp;C$3)),"")</f>
        <v>0</v>
      </c>
      <c r="I72" s="35"/>
      <c r="J72" s="35"/>
      <c r="K72" s="91"/>
      <c r="L72" s="91"/>
    </row>
    <row r="73" spans="1:12" x14ac:dyDescent="0.15">
      <c r="A73" s="9"/>
      <c r="B73" s="69"/>
      <c r="C73" s="70"/>
      <c r="D73" s="27">
        <f>C73-B73</f>
        <v>0</v>
      </c>
      <c r="E73" s="23" t="str">
        <f>IF(B73="","",IF(B73=0,"",(C73/B73)-1))</f>
        <v/>
      </c>
      <c r="F73" s="130" t="b">
        <f>IF(B73="",IF(Aloitus_Start!$D$1="Suomi","Tieto puuttuu: "&amp;B$3,IF(Aloitus_Start!$D$1="Svenska","Information saknas: "&amp;B$3)),"")</f>
        <v>0</v>
      </c>
      <c r="G73" s="130" t="b">
        <f>IF(C73="",IF(Aloitus_Start!$D$1="Suomi","Tieto puuttuu: "&amp;C$3,IF(Aloitus_Start!$D$1="Svenska","Information saknas: "&amp;C$3)),"")</f>
        <v>0</v>
      </c>
      <c r="H73" s="13" t="str">
        <f>IF(Aloitus_Start!$D$1="Suomi","Henkilötyövuodet koulutuksen mukaan",IF(Aloitus_Start!$D$1="Svenska","Årsverken enligt utbildningen","Valitse kieli - Välj spåket"))</f>
        <v>Valitse kieli - Välj spåket</v>
      </c>
      <c r="I73" s="35">
        <f>B$3</f>
        <v>0</v>
      </c>
      <c r="J73" s="35">
        <f>C$3</f>
        <v>0</v>
      </c>
      <c r="K73" s="52" t="str">
        <f>IF(Aloitus_Start!$D$1="Suomi","Muutos",IF(Aloitus_Start!$D$1="Svenska","Förändring","Valitse kieli - Välj spåket"))</f>
        <v>Valitse kieli - Välj spåket</v>
      </c>
      <c r="L73" s="52" t="str">
        <f>IF(Aloitus_Start!$D$1="Suomi","Muutos%",IF(Aloitus_Start!$D$1="Svenska","Förändr%","Valitse kieli - Välj spåket"))</f>
        <v>Valitse kieli - Välj spåket</v>
      </c>
    </row>
    <row r="74" spans="1:12" x14ac:dyDescent="0.15">
      <c r="A74" s="5"/>
      <c r="B74" s="57"/>
      <c r="C74" s="58"/>
      <c r="D74" s="22">
        <f>C74-B74</f>
        <v>0</v>
      </c>
      <c r="E74" s="23" t="str">
        <f>IF(B74="","",IF(B74=0,"",(C74/B74)-1))</f>
        <v/>
      </c>
      <c r="F74" s="126" t="b">
        <f>IF(B74="",IF(Aloitus_Start!$D$1="Suomi","Tieto puuttuu: "&amp;B$3,IF(Aloitus_Start!$D$1="Svenska","Information saknas: "&amp;B$3)),"")</f>
        <v>0</v>
      </c>
      <c r="G74" s="126" t="b">
        <f>IF(C74="",IF(Aloitus_Start!$D$1="Suomi","Tieto puuttuu: "&amp;C$3,IF(Aloitus_Start!$D$1="Svenska","Information saknas: "&amp;C$3)),"")</f>
        <v>0</v>
      </c>
      <c r="H74" s="16" t="str">
        <f>IF(Aloitus_Start!$D$1="Suomi","Ammatill (ei ylempi korkeak)",IF(Aloitus_Start!$D$1="Svenska","Yrkesmässig utb (ej högre högskoleexamen)","Valitse kieli - Välj spåket"))</f>
        <v>Valitse kieli - Välj spåket</v>
      </c>
      <c r="I74" s="14">
        <f>B442-B443</f>
        <v>0</v>
      </c>
      <c r="J74" s="14">
        <f>C442-C443</f>
        <v>0</v>
      </c>
      <c r="K74" s="89">
        <f>J74-I74</f>
        <v>0</v>
      </c>
      <c r="L74" s="90" t="str">
        <f>IF(I74="","",IF(I74=0,"",(J74/I74)-1))</f>
        <v/>
      </c>
    </row>
    <row r="75" spans="1:12" x14ac:dyDescent="0.15">
      <c r="A75" s="9"/>
      <c r="B75" s="69"/>
      <c r="C75" s="70"/>
      <c r="D75" s="27">
        <f>C75-B75</f>
        <v>0</v>
      </c>
      <c r="E75" s="23" t="str">
        <f>IF(B75="","",IF(B75=0,"",(C75/B75)-1))</f>
        <v/>
      </c>
      <c r="F75" s="130" t="b">
        <f>IF(B75="",IF(Aloitus_Start!$D$1="Suomi","Tieto puuttuu: "&amp;B$3,IF(Aloitus_Start!$D$1="Svenska","Information saknas: "&amp;B$3)),"")</f>
        <v>0</v>
      </c>
      <c r="G75" s="130" t="b">
        <f>IF(C75="",IF(Aloitus_Start!$D$1="Suomi","Tieto puuttuu: "&amp;C$3,IF(Aloitus_Start!$D$1="Svenska","Information saknas: "&amp;C$3)),"")</f>
        <v>0</v>
      </c>
      <c r="H75" s="16" t="str">
        <f>IF(Aloitus_Start!$D$1="Suomi","Ylempi korkeakoulututk",IF(Aloitus_Start!$D$1="Svenska","Högre högskoleexamen","Valitse kieli - Välj spåket"))</f>
        <v>Valitse kieli - Välj spåket</v>
      </c>
      <c r="I75" s="14">
        <f t="shared" ref="I75:J77" si="16">B443</f>
        <v>0</v>
      </c>
      <c r="J75" s="14">
        <f t="shared" si="16"/>
        <v>0</v>
      </c>
      <c r="K75" s="89">
        <f>J75-I75</f>
        <v>0</v>
      </c>
      <c r="L75" s="90" t="str">
        <f>IF(I75="","",IF(I75=0,"",(J75/I75)-1))</f>
        <v/>
      </c>
    </row>
    <row r="76" spans="1:12" x14ac:dyDescent="0.15">
      <c r="A76" s="4"/>
      <c r="B76" s="61"/>
      <c r="C76" s="62"/>
      <c r="D76" s="129" t="str">
        <f>IF(Aloitus_Start!$D$1="Suomi","Muutos",IF(Aloitus_Start!$D$1="Svenska","Förändring","Valitse kieli - Välj spåket"))</f>
        <v>Valitse kieli - Välj spåket</v>
      </c>
      <c r="E76" s="129" t="str">
        <f>IF(Aloitus_Start!$D$1="Suomi","Muutos%",IF(Aloitus_Start!$D$1="Svenska","Förändr%","Valitse kieli - Välj spåket"))</f>
        <v>Valitse kieli - Välj spåket</v>
      </c>
      <c r="F76" s="125"/>
      <c r="G76" s="125"/>
      <c r="H76" s="16" t="str">
        <f>IF(Aloitus_Start!$D$1="Suomi",MID(A444,1,19),IF(Aloitus_Start!$D$1="Svenska",MID(A444,1,8),"Valitse kieli - Välj spåket"))</f>
        <v>Valitse kieli - Välj spåket</v>
      </c>
      <c r="I76" s="35">
        <f t="shared" si="16"/>
        <v>0</v>
      </c>
      <c r="J76" s="35">
        <f t="shared" si="16"/>
        <v>0</v>
      </c>
      <c r="K76" s="89">
        <f>J76-I76</f>
        <v>0</v>
      </c>
      <c r="L76" s="90" t="str">
        <f>IF(I76="","",IF(I76=0,"",(J76/I76)-1))</f>
        <v/>
      </c>
    </row>
    <row r="77" spans="1:12" x14ac:dyDescent="0.15">
      <c r="A77" s="5"/>
      <c r="B77" s="57"/>
      <c r="C77" s="58"/>
      <c r="D77" s="22"/>
      <c r="E77" s="34"/>
      <c r="F77" s="126"/>
      <c r="G77" s="126"/>
      <c r="H77" s="16" t="str">
        <f>IF(Aloitus_Start!$D$1="Suomi","Muu henk",IF(Aloitus_Start!$D$1="Svenska","Övrig personal","Valitse kieli - Välj spåket"))</f>
        <v>Valitse kieli - Välj spåket</v>
      </c>
      <c r="I77" s="35">
        <f t="shared" si="16"/>
        <v>0</v>
      </c>
      <c r="J77" s="35">
        <f t="shared" si="16"/>
        <v>0</v>
      </c>
      <c r="K77" s="52">
        <f>J77-I77</f>
        <v>0</v>
      </c>
      <c r="L77" s="52" t="str">
        <f>IF(I77="","",IF(I77=0,"",(J77/I77)-1))</f>
        <v/>
      </c>
    </row>
    <row r="78" spans="1:12" x14ac:dyDescent="0.15">
      <c r="A78" s="5"/>
      <c r="B78" s="57"/>
      <c r="C78" s="58"/>
      <c r="D78" s="22">
        <f>C78-B78</f>
        <v>0</v>
      </c>
      <c r="E78" s="23" t="str">
        <f>IF(B78="","",IF(B78=0,"",(C78/B78)-1))</f>
        <v/>
      </c>
      <c r="F78" s="126" t="b">
        <f>IF(B78="",IF(Aloitus_Start!$D$1="Suomi","Tieto puuttuu: "&amp;B$3,IF(Aloitus_Start!$D$1="Svenska","Information saknas: "&amp;B$3)),"")</f>
        <v>0</v>
      </c>
      <c r="G78" s="126" t="b">
        <f>IF(C78="",IF(Aloitus_Start!$D$1="Suomi","Tieto puuttuu: "&amp;C$3,IF(Aloitus_Start!$D$1="Svenska","Information saknas: "&amp;C$3)),"")</f>
        <v>0</v>
      </c>
      <c r="H78" s="16" t="str">
        <f>IF(Aloitus_Start!$D$1="Suomi","Yhteensä",IF(Aloitus_Start!$D$1="Svenska","Sammanlagt","Valitse kieli - Välj spåket"))</f>
        <v>Valitse kieli - Välj spåket</v>
      </c>
      <c r="I78" s="35">
        <f>SUM(I74:I77)</f>
        <v>0</v>
      </c>
      <c r="J78" s="35">
        <f>SUM(J74:J77)</f>
        <v>0</v>
      </c>
      <c r="K78" s="52">
        <f>J78-I78</f>
        <v>0</v>
      </c>
      <c r="L78" s="52" t="str">
        <f>IF(I78="","",IF(I78=0,"",(J78/I78)-1))</f>
        <v/>
      </c>
    </row>
    <row r="79" spans="1:12" x14ac:dyDescent="0.15">
      <c r="A79" s="6"/>
      <c r="B79" s="59"/>
      <c r="C79" s="60"/>
      <c r="D79" s="24">
        <f>C79-B79</f>
        <v>0</v>
      </c>
      <c r="E79" s="25" t="str">
        <f>IF(B79="","",IF(B79=0,"",(C79/B79)-1))</f>
        <v/>
      </c>
      <c r="F79" s="127" t="b">
        <f>IF(B79="",IF(Aloitus_Start!$D$1="Suomi","Tieto puuttuu: "&amp;B$3,IF(Aloitus_Start!$D$1="Svenska","Information saknas: "&amp;B$3)),"")</f>
        <v>0</v>
      </c>
      <c r="G79" s="127" t="b">
        <f>IF(C79="",IF(Aloitus_Start!$D$1="Suomi","Tieto puuttuu: "&amp;C$3,IF(Aloitus_Start!$D$1="Svenska","Information saknas: "&amp;C$3)),"")</f>
        <v>0</v>
      </c>
      <c r="I79" s="35"/>
      <c r="J79" s="35"/>
      <c r="K79" s="91"/>
      <c r="L79" s="91"/>
    </row>
    <row r="80" spans="1:12" x14ac:dyDescent="0.15">
      <c r="A80" s="7"/>
      <c r="B80" s="63"/>
      <c r="C80" s="64"/>
      <c r="D80" s="27">
        <f>C80-B80</f>
        <v>0</v>
      </c>
      <c r="E80" s="23" t="str">
        <f>IF(B80="","",IF(B80=0,"",(C80/B80)-1))</f>
        <v/>
      </c>
      <c r="F80" s="98" t="b">
        <f>IF(B80="",IF(Aloitus_Start!$D$1="Suomi","Tieto puuttuu: "&amp;B$3,IF(Aloitus_Start!$D$1="Svenska","Information saknas: "&amp;B$3)),"")</f>
        <v>0</v>
      </c>
      <c r="G80" s="98" t="b">
        <f>IF(C80="",IF(Aloitus_Start!$D$1="Suomi","Tieto puuttuu: "&amp;C$3,IF(Aloitus_Start!$D$1="Svenska","Information saknas: "&amp;C$3)),"")</f>
        <v>0</v>
      </c>
      <c r="H80" s="13" t="str">
        <f>IF(Aloitus_Start!$D$1="Suomi","Henkilöstön koulutus",IF(Aloitus_Start!$D$1="Svenska","Personalutbildning","Valitse kieli - Välj spåket"))</f>
        <v>Valitse kieli - Välj spåket</v>
      </c>
      <c r="I80" s="35">
        <f>B$3</f>
        <v>0</v>
      </c>
      <c r="J80" s="35">
        <f>C$3</f>
        <v>0</v>
      </c>
      <c r="K80" s="52" t="str">
        <f>IF(Aloitus_Start!$D$1="Suomi","Muutos",IF(Aloitus_Start!$D$1="Svenska","Förändring","Valitse kieli - Välj spåket"))</f>
        <v>Valitse kieli - Välj spåket</v>
      </c>
      <c r="L80" s="52" t="str">
        <f>IF(Aloitus_Start!$D$1="Suomi","Muutos%",IF(Aloitus_Start!$D$1="Svenska","Förändr%","Valitse kieli - Välj spåket"))</f>
        <v>Valitse kieli - Välj spåket</v>
      </c>
    </row>
    <row r="81" spans="1:12" x14ac:dyDescent="0.15">
      <c r="A81" s="5"/>
      <c r="B81" s="57"/>
      <c r="C81" s="58"/>
      <c r="D81" s="22"/>
      <c r="E81" s="34"/>
      <c r="F81" s="126"/>
      <c r="G81" s="126"/>
      <c r="H81" s="16" t="str">
        <f>IF(Aloitus_Start!$D$1="Suomi","Koulutusmenot (x1000€)",IF(Aloitus_Start!$D$1="Svenska","Utbildningskostnader (x1000€)","Valitse kieli - Välj spåket"))</f>
        <v>Valitse kieli - Välj spåket</v>
      </c>
      <c r="I81" s="35">
        <f>B375</f>
        <v>0</v>
      </c>
      <c r="J81" s="35">
        <f>C375</f>
        <v>0</v>
      </c>
      <c r="K81" s="89">
        <f>J81-I81</f>
        <v>0</v>
      </c>
      <c r="L81" s="90" t="str">
        <f t="shared" ref="L81:L86" si="17">IF(I81="","",IF(I81=0,"",(J81/I81)-1))</f>
        <v/>
      </c>
    </row>
    <row r="82" spans="1:12" x14ac:dyDescent="0.15">
      <c r="A82" s="5"/>
      <c r="B82" s="57"/>
      <c r="C82" s="58"/>
      <c r="D82" s="22">
        <f>C82-B82</f>
        <v>0</v>
      </c>
      <c r="E82" s="23" t="str">
        <f>IF(B82="","",IF(B82=0,"",(C82/B82)-1))</f>
        <v/>
      </c>
      <c r="F82" s="126" t="b">
        <f>IF(B82="",IF(Aloitus_Start!$D$1="Suomi","Tieto puuttuu: "&amp;B$3,IF(Aloitus_Start!$D$1="Svenska","Information saknas: "&amp;B$3)),"")</f>
        <v>0</v>
      </c>
      <c r="G82" s="126" t="b">
        <f>IF(C82="",IF(Aloitus_Start!$D$1="Suomi","Tieto puuttuu: "&amp;C$3,IF(Aloitus_Start!$D$1="Svenska","Information saknas: "&amp;C$3)),"")</f>
        <v>0</v>
      </c>
      <c r="H82" s="16" t="str">
        <f>IF(Aloitus_Start!$D$1="Suomi",MID(A447,7,18),IF(Aloitus_Start!$D$1="Svenska",MID(A447,7,16),"Valitse kieli - Välj spåket"))</f>
        <v>Valitse kieli - Välj spåket</v>
      </c>
      <c r="I82" s="35">
        <f>B447</f>
        <v>0</v>
      </c>
      <c r="J82" s="35">
        <f>C447</f>
        <v>0</v>
      </c>
      <c r="K82" s="89">
        <f>J82-I82</f>
        <v>0</v>
      </c>
      <c r="L82" s="90" t="str">
        <f t="shared" si="17"/>
        <v/>
      </c>
    </row>
    <row r="83" spans="1:12" x14ac:dyDescent="0.15">
      <c r="A83" s="7"/>
      <c r="B83" s="65"/>
      <c r="C83" s="66"/>
      <c r="D83" s="15">
        <f>C83-B83</f>
        <v>0</v>
      </c>
      <c r="E83" s="23" t="str">
        <f>IF(B83="","",IF(B83=0,"",(C83/B83)-1))</f>
        <v/>
      </c>
      <c r="F83" s="98" t="b">
        <f>IF(B83="",IF(Aloitus_Start!$D$1="Suomi","Tieto puuttuu: "&amp;B$3,IF(Aloitus_Start!$D$1="Svenska","Information saknas: "&amp;B$3)),"")</f>
        <v>0</v>
      </c>
      <c r="G83" s="98" t="b">
        <f>IF(C83="",IF(Aloitus_Start!$D$1="Suomi","Tieto puuttuu: "&amp;C$3,IF(Aloitus_Start!$D$1="Svenska","Information saknas: "&amp;C$3)),"")</f>
        <v>0</v>
      </c>
      <c r="H83" s="16" t="str">
        <f>IF(Aloitus_Start!$D$1="Suomi",MID(A448,7,37),IF(Aloitus_Start!$D$1="Svenska",MID(A448,7,28),"Valitse kieli - Välj spåket"))</f>
        <v>Valitse kieli - Välj spåket</v>
      </c>
      <c r="I83" s="39">
        <f>B448</f>
        <v>0</v>
      </c>
      <c r="J83" s="39">
        <f>C448</f>
        <v>0</v>
      </c>
      <c r="K83" s="93">
        <f>J83-I83</f>
        <v>0</v>
      </c>
      <c r="L83" s="90" t="str">
        <f t="shared" si="17"/>
        <v/>
      </c>
    </row>
    <row r="84" spans="1:12" x14ac:dyDescent="0.15">
      <c r="A84" s="9"/>
      <c r="B84" s="69"/>
      <c r="C84" s="70"/>
      <c r="D84" s="15">
        <f>C84-B84</f>
        <v>0</v>
      </c>
      <c r="E84" s="23" t="str">
        <f>IF(B84="","",IF(B84=0,"",(C84/B84)-1))</f>
        <v/>
      </c>
      <c r="F84" s="130" t="b">
        <f>IF(B84="",IF(Aloitus_Start!$D$1="Suomi","Tieto puuttuu: "&amp;B$3,IF(Aloitus_Start!$D$1="Svenska","Information saknas: "&amp;B$3)),"")</f>
        <v>0</v>
      </c>
      <c r="G84" s="130" t="b">
        <f>IF(C84="",IF(Aloitus_Start!$D$1="Suomi","Tieto puuttuu: "&amp;C$3,IF(Aloitus_Start!$D$1="Svenska","Information saknas: "&amp;C$3)),"")</f>
        <v>0</v>
      </c>
      <c r="H84" s="16" t="str">
        <f>IF(Aloitus_Start!$D$1="Suomi","Koulutuspv / hlö",IF(Aloitus_Start!$D$1="Svenska","Utbildningsdagar / person","Valitse kieli - Välj spåket"))</f>
        <v>Valitse kieli - Välj spåket</v>
      </c>
      <c r="I84" s="35" t="str">
        <f>IF(I83=0,"",I82/I83)</f>
        <v/>
      </c>
      <c r="J84" s="35" t="str">
        <f>IF(J83=0,"",J82/J83)</f>
        <v/>
      </c>
      <c r="K84" s="91" t="str">
        <f>IF(I84="","",J84-I84)</f>
        <v/>
      </c>
      <c r="L84" s="90" t="str">
        <f t="shared" si="17"/>
        <v/>
      </c>
    </row>
    <row r="85" spans="1:12" x14ac:dyDescent="0.15">
      <c r="A85" s="4"/>
      <c r="B85" s="61"/>
      <c r="C85" s="62"/>
      <c r="D85" s="129" t="str">
        <f>IF(Aloitus_Start!$D$1="Suomi","Muutos",IF(Aloitus_Start!$D$1="Svenska","Förändring","Valitse kieli - Välj spåket"))</f>
        <v>Valitse kieli - Välj spåket</v>
      </c>
      <c r="E85" s="129" t="str">
        <f>IF(Aloitus_Start!$D$1="Suomi","Muutos%",IF(Aloitus_Start!$D$1="Svenska","Förändr%","Valitse kieli - Välj spåket"))</f>
        <v>Valitse kieli - Välj spåket</v>
      </c>
      <c r="F85" s="125"/>
      <c r="G85" s="125"/>
      <c r="H85" s="16" t="str">
        <f>IF(Aloitus_Start!$D$1="Suomi","Koulutuspäivän keskihinta (€)",IF(Aloitus_Start!$D$1="Svenska","Utbildningsdagens medelpris","Valitse kieli - Välj spåket"))</f>
        <v>Valitse kieli - Välj spåket</v>
      </c>
      <c r="I85" s="35" t="str">
        <f>IF(I82=0,"",(I81*1000)/I82)</f>
        <v/>
      </c>
      <c r="J85" s="35" t="str">
        <f>IF(J82=0,"",(J81*1000)/J82)</f>
        <v/>
      </c>
      <c r="K85" s="52" t="str">
        <f>IF(I85="","",J85-I85)</f>
        <v/>
      </c>
      <c r="L85" s="90" t="str">
        <f t="shared" si="17"/>
        <v/>
      </c>
    </row>
    <row r="86" spans="1:12" x14ac:dyDescent="0.15">
      <c r="A86" s="5"/>
      <c r="B86" s="57"/>
      <c r="C86" s="58"/>
      <c r="D86" s="22"/>
      <c r="E86" s="34"/>
      <c r="F86" s="126"/>
      <c r="G86" s="126"/>
      <c r="H86" s="16" t="str">
        <f>IF(Aloitus_Start!$D$1="Suomi","Koulutuksen hinta / hlö (€)",IF(Aloitus_Start!$D$1="Svenska","Utbildningskostnader / person (€)","Valitse kieli - Välj spåket"))</f>
        <v>Valitse kieli - Välj spåket</v>
      </c>
      <c r="I86" s="35" t="str">
        <f>IF(I83=0,"",I81*1000/I83)</f>
        <v/>
      </c>
      <c r="J86" s="35" t="str">
        <f>IF(J83=0,"",J81*1000/J83)</f>
        <v/>
      </c>
      <c r="K86" s="89" t="str">
        <f>IF(I86="","",J86-I86)</f>
        <v/>
      </c>
      <c r="L86" s="90" t="str">
        <f t="shared" si="17"/>
        <v/>
      </c>
    </row>
    <row r="87" spans="1:12" x14ac:dyDescent="0.15">
      <c r="A87" s="7"/>
      <c r="B87" s="63"/>
      <c r="C87" s="64"/>
      <c r="D87" s="27">
        <f>C87-B87</f>
        <v>0</v>
      </c>
      <c r="E87" s="23" t="str">
        <f>IF(B87="","",IF(B87=0,"",(C87/B87)-1))</f>
        <v/>
      </c>
      <c r="F87" s="98" t="b">
        <f>IF(B87="",IF(Aloitus_Start!$D$1="Suomi","Tieto puuttuu: "&amp;B$3,IF(Aloitus_Start!$D$1="Svenska","Information saknas: "&amp;B$3)),"")</f>
        <v>0</v>
      </c>
      <c r="G87" s="98" t="b">
        <f>IF(C87="",IF(Aloitus_Start!$D$1="Suomi","Tieto puuttuu: "&amp;C$3,IF(Aloitus_Start!$D$1="Svenska","Information saknas: "&amp;C$3)),"")</f>
        <v>0</v>
      </c>
      <c r="I87" s="35"/>
      <c r="J87" s="35"/>
      <c r="K87" s="91"/>
      <c r="L87" s="91"/>
    </row>
    <row r="88" spans="1:12" x14ac:dyDescent="0.15">
      <c r="A88" s="7"/>
      <c r="B88" s="63"/>
      <c r="C88" s="64"/>
      <c r="D88" s="27">
        <f>C88-B88</f>
        <v>0</v>
      </c>
      <c r="E88" s="23" t="str">
        <f>IF(B88="","",IF(B88=0,"",(C88/B88)-1))</f>
        <v/>
      </c>
      <c r="F88" s="98" t="b">
        <f>IF(B88="",IF(Aloitus_Start!$D$1="Suomi","Tieto puuttuu: "&amp;B$3,IF(Aloitus_Start!$D$1="Svenska","Information saknas: "&amp;B$3)),"")</f>
        <v>0</v>
      </c>
      <c r="G88" s="98" t="b">
        <f>IF(C88="",IF(Aloitus_Start!$D$1="Suomi","Tieto puuttuu: "&amp;C$3,IF(Aloitus_Start!$D$1="Svenska","Information saknas: "&amp;C$3)),"")</f>
        <v>0</v>
      </c>
      <c r="H88" s="13" t="str">
        <f>IF(Aloitus_Start!$D$1="Suomi","Kirjaston antama opetus",IF(Aloitus_Start!$D$1="Svenska","Undervisning given av biblioteket","Valitse kieli - Välj spåket"))</f>
        <v>Valitse kieli - Välj spåket</v>
      </c>
      <c r="I88" s="35">
        <f>B$3</f>
        <v>0</v>
      </c>
      <c r="J88" s="35">
        <f>C$3</f>
        <v>0</v>
      </c>
      <c r="K88" s="52" t="str">
        <f>IF(Aloitus_Start!$D$1="Suomi","Muutos",IF(Aloitus_Start!$D$1="Svenska","Förändring","Valitse kieli - Välj spåket"))</f>
        <v>Valitse kieli - Välj spåket</v>
      </c>
      <c r="L88" s="52" t="str">
        <f>IF(Aloitus_Start!$D$1="Suomi","Muutos%",IF(Aloitus_Start!$D$1="Svenska","Förändr%","Valitse kieli - Välj spåket"))</f>
        <v>Valitse kieli - Välj spåket</v>
      </c>
    </row>
    <row r="89" spans="1:12" x14ac:dyDescent="0.15">
      <c r="A89" s="7"/>
      <c r="B89" s="65"/>
      <c r="C89" s="66"/>
      <c r="D89" s="15">
        <f>C89-B89</f>
        <v>0</v>
      </c>
      <c r="E89" s="23" t="str">
        <f>IF(B89="","",IF(B89=0,"",(C89/B89)-1))</f>
        <v/>
      </c>
      <c r="F89" s="98" t="b">
        <f>IF(B89="",IF(Aloitus_Start!$D$1="Suomi","Tieto puuttuu: "&amp;B$3,IF(Aloitus_Start!$D$1="Svenska","Information saknas: "&amp;B$3)),"")</f>
        <v>0</v>
      </c>
      <c r="G89" s="98" t="b">
        <f>IF(C89="",IF(Aloitus_Start!$D$1="Suomi","Tieto puuttuu: "&amp;C$3,IF(Aloitus_Start!$D$1="Svenska","Information saknas: "&amp;C$3)),"")</f>
        <v>0</v>
      </c>
      <c r="H89" s="16" t="str">
        <f>IF(Aloitus_Start!$D$1="Suomi","Opetustunnit",IF(Aloitus_Start!$D$1="Svenska","Undervisningstimmar","Valitse kieli - Välj spåket"))</f>
        <v>Valitse kieli - Välj spåket</v>
      </c>
      <c r="I89" s="35">
        <f>B329</f>
        <v>0</v>
      </c>
      <c r="J89" s="35">
        <f>C329</f>
        <v>0</v>
      </c>
      <c r="K89" s="89">
        <f t="shared" ref="K89:K95" si="18">J89-I89</f>
        <v>0</v>
      </c>
      <c r="L89" s="90" t="str">
        <f t="shared" ref="L89:L95" si="19">IF(I89="","",IF(I89=0,"",(J89/I89)-1))</f>
        <v/>
      </c>
    </row>
    <row r="90" spans="1:12" x14ac:dyDescent="0.15">
      <c r="A90" s="5"/>
      <c r="B90" s="71"/>
      <c r="C90" s="72"/>
      <c r="D90" s="40"/>
      <c r="E90" s="34"/>
      <c r="F90" s="126"/>
      <c r="G90" s="126"/>
      <c r="H90" s="16" t="str">
        <f>IF(Aloitus_Start!$D$1="Suomi",MID(A330,1,15),IF(Aloitus_Start!$D$1="Svenska",MID(A330,1,15),"Valitse kieli - Välj spåket"))</f>
        <v>Valitse kieli - Välj spåket</v>
      </c>
      <c r="I90" s="35">
        <f>B330</f>
        <v>0</v>
      </c>
      <c r="J90" s="35">
        <f>C330</f>
        <v>0</v>
      </c>
      <c r="K90" s="89">
        <f t="shared" si="18"/>
        <v>0</v>
      </c>
      <c r="L90" s="90" t="str">
        <f t="shared" si="19"/>
        <v/>
      </c>
    </row>
    <row r="91" spans="1:12" x14ac:dyDescent="0.15">
      <c r="A91" s="6"/>
      <c r="B91" s="73"/>
      <c r="C91" s="74"/>
      <c r="D91" s="41"/>
      <c r="E91" s="127"/>
      <c r="F91" s="127"/>
      <c r="G91" s="127"/>
      <c r="H91" s="16" t="str">
        <f>IF(Aloitus_Start!$D$1="Suomi","Lähiopetus, osanott",IF(Aloitus_Start!$D$1="Svenska","Närundervisning, deltagare","Valitse kieli - Välj spåket"))</f>
        <v>Valitse kieli - Välj spåket</v>
      </c>
      <c r="I91" s="39">
        <f>I90-I92</f>
        <v>0</v>
      </c>
      <c r="J91" s="39">
        <f>J90-J92</f>
        <v>0</v>
      </c>
      <c r="K91" s="93">
        <f t="shared" si="18"/>
        <v>0</v>
      </c>
      <c r="L91" s="90" t="str">
        <f t="shared" si="19"/>
        <v/>
      </c>
    </row>
    <row r="92" spans="1:12" x14ac:dyDescent="0.15">
      <c r="A92" s="7"/>
      <c r="B92" s="63"/>
      <c r="C92" s="64"/>
      <c r="D92" s="27">
        <f t="shared" ref="D92:D98" si="20">C92-B92</f>
        <v>0</v>
      </c>
      <c r="E92" s="23" t="str">
        <f t="shared" ref="E92:E98" si="21">IF(B92="","",IF(B92=0,"",(C92/B92)-1))</f>
        <v/>
      </c>
      <c r="F92" s="98" t="b">
        <f>IF(B92="",IF(Aloitus_Start!$D$1="Suomi","Tieto puuttuu: "&amp;B$3,IF(Aloitus_Start!$D$1="Svenska","Information saknas: "&amp;B$3)),"")</f>
        <v>0</v>
      </c>
      <c r="G92" s="98" t="b">
        <f>IF(C92="",IF(Aloitus_Start!$D$1="Suomi","Tieto puuttuu: "&amp;C$3,IF(Aloitus_Start!$D$1="Svenska","Information saknas: "&amp;C$3)),"")</f>
        <v>0</v>
      </c>
      <c r="H92" s="16" t="str">
        <f>IF(Aloitus_Start!$D$1="Suomi","Verkko-opetus, osanott",IF(Aloitus_Start!$D$1="Svenska","Nätundervisning, deltagare","Valitse kieli - Välj spåket"))</f>
        <v>Valitse kieli - Välj spåket</v>
      </c>
      <c r="I92" s="39">
        <f>B333</f>
        <v>0</v>
      </c>
      <c r="J92" s="39">
        <f>C333</f>
        <v>0</v>
      </c>
      <c r="K92" s="93">
        <f t="shared" si="18"/>
        <v>0</v>
      </c>
      <c r="L92" s="90" t="str">
        <f t="shared" si="19"/>
        <v/>
      </c>
    </row>
    <row r="93" spans="1:12" x14ac:dyDescent="0.15">
      <c r="A93" s="7"/>
      <c r="B93" s="63"/>
      <c r="C93" s="64"/>
      <c r="D93" s="27">
        <f t="shared" si="20"/>
        <v>0</v>
      </c>
      <c r="E93" s="23" t="str">
        <f t="shared" si="21"/>
        <v/>
      </c>
      <c r="F93" s="98" t="b">
        <f>IF(B93="",IF(Aloitus_Start!$D$1="Suomi","Tieto puuttuu: "&amp;B$3,IF(Aloitus_Start!$D$1="Svenska","Information saknas: "&amp;B$3)),"")</f>
        <v>0</v>
      </c>
      <c r="G93" s="98" t="b">
        <f>IF(C93="",IF(Aloitus_Start!$D$1="Suomi","Tieto puuttuu: "&amp;C$3,IF(Aloitus_Start!$D$1="Svenska","Information saknas: "&amp;C$3)),"")</f>
        <v>0</v>
      </c>
      <c r="H93" s="16" t="str">
        <f>IF(Aloitus_Start!$D$1="Suomi","Kurssien opintopiestemäärä",IF(Aloitus_Start!$D$1="Svenska","Antal studiepoäng för kurser","Valitse kieli - Välj spåket"))</f>
        <v>Valitse kieli - Välj spåket</v>
      </c>
      <c r="I93" s="35">
        <f>B331</f>
        <v>0</v>
      </c>
      <c r="J93" s="35">
        <f>C331</f>
        <v>0</v>
      </c>
      <c r="K93" s="89">
        <f t="shared" si="18"/>
        <v>0</v>
      </c>
      <c r="L93" s="90" t="str">
        <f t="shared" si="19"/>
        <v/>
      </c>
    </row>
    <row r="94" spans="1:12" x14ac:dyDescent="0.15">
      <c r="A94" s="9"/>
      <c r="B94" s="69"/>
      <c r="C94" s="70"/>
      <c r="D94" s="27">
        <f t="shared" si="20"/>
        <v>0</v>
      </c>
      <c r="E94" s="23" t="str">
        <f t="shared" si="21"/>
        <v/>
      </c>
      <c r="F94" s="130" t="b">
        <f>IF(B94="",IF(Aloitus_Start!$D$1="Suomi","Tieto puuttuu: "&amp;B$3,IF(Aloitus_Start!$D$1="Svenska","Information saknas: "&amp;B$3)),"")</f>
        <v>0</v>
      </c>
      <c r="G94" s="130" t="b">
        <f>IF(C94="",IF(Aloitus_Start!$D$1="Suomi","Tieto puuttuu: "&amp;C$3,IF(Aloitus_Start!$D$1="Svenska","Information saknas: "&amp;C$3)),"")</f>
        <v>0</v>
      </c>
      <c r="H94" s="16" t="str">
        <f>IF(Aloitus_Start!$D$1="Suomi","Lähiopetus, opintopist",IF(Aloitus_Start!$D$1="Svenska","Närundervisning, studiepoäng","Valitse kieli - Välj spåket"))</f>
        <v>Valitse kieli - Välj spåket</v>
      </c>
      <c r="I94" s="35">
        <f>I93-I95</f>
        <v>0</v>
      </c>
      <c r="J94" s="35">
        <f>J93-J95</f>
        <v>0</v>
      </c>
      <c r="K94" s="89">
        <f t="shared" si="18"/>
        <v>0</v>
      </c>
      <c r="L94" s="90" t="str">
        <f t="shared" si="19"/>
        <v/>
      </c>
    </row>
    <row r="95" spans="1:12" x14ac:dyDescent="0.15">
      <c r="A95" s="6"/>
      <c r="B95" s="73"/>
      <c r="C95" s="74"/>
      <c r="D95" s="41">
        <f t="shared" si="20"/>
        <v>0</v>
      </c>
      <c r="E95" s="25" t="str">
        <f t="shared" si="21"/>
        <v/>
      </c>
      <c r="F95" s="127" t="b">
        <f>IF(B95="",IF(Aloitus_Start!$D$1="Suomi","Tieto puuttuu: "&amp;B$3,IF(Aloitus_Start!$D$1="Svenska","Information saknas: "&amp;B$3)),"")</f>
        <v>0</v>
      </c>
      <c r="G95" s="127" t="b">
        <f>IF(C95="",IF(Aloitus_Start!$D$1="Suomi","Tieto puuttuu: "&amp;C$3,IF(Aloitus_Start!$D$1="Svenska","Information saknas: "&amp;C$3)),"")</f>
        <v>0</v>
      </c>
      <c r="H95" s="16" t="str">
        <f>IF(Aloitus_Start!$D$1="Suomi","Verkko-opetus, opintopist",IF(Aloitus_Start!$D$1="Svenska","Nätundervisning, studiepoäng","Valitse kieli - Välj spåket"))</f>
        <v>Valitse kieli - Välj spåket</v>
      </c>
      <c r="I95" s="35">
        <f>B332</f>
        <v>0</v>
      </c>
      <c r="J95" s="35">
        <f>C332</f>
        <v>0</v>
      </c>
      <c r="K95" s="89">
        <f t="shared" si="18"/>
        <v>0</v>
      </c>
      <c r="L95" s="90" t="str">
        <f t="shared" si="19"/>
        <v/>
      </c>
    </row>
    <row r="96" spans="1:12" x14ac:dyDescent="0.15">
      <c r="A96" s="6"/>
      <c r="B96" s="73"/>
      <c r="C96" s="74"/>
      <c r="D96" s="41">
        <f t="shared" si="20"/>
        <v>0</v>
      </c>
      <c r="E96" s="25" t="str">
        <f t="shared" si="21"/>
        <v/>
      </c>
      <c r="F96" s="127" t="b">
        <f>IF(B96="",IF(Aloitus_Start!$D$1="Suomi","Tieto puuttuu: "&amp;B$3,IF(Aloitus_Start!$D$1="Svenska","Information saknas: "&amp;B$3)),"")</f>
        <v>0</v>
      </c>
      <c r="G96" s="127" t="b">
        <f>IF(C96="",IF(Aloitus_Start!$D$1="Suomi","Tieto puuttuu: "&amp;C$3,IF(Aloitus_Start!$D$1="Svenska","Information saknas: "&amp;C$3)),"")</f>
        <v>0</v>
      </c>
      <c r="H96" s="38"/>
    </row>
    <row r="97" spans="1:12" x14ac:dyDescent="0.15">
      <c r="A97" s="6"/>
      <c r="B97" s="59"/>
      <c r="C97" s="60"/>
      <c r="D97" s="24">
        <f t="shared" si="20"/>
        <v>0</v>
      </c>
      <c r="E97" s="25" t="str">
        <f t="shared" si="21"/>
        <v/>
      </c>
      <c r="F97" s="127" t="b">
        <f>IF(B97="",IF(Aloitus_Start!$D$1="Suomi","Tieto puuttuu: "&amp;B$3,IF(Aloitus_Start!$D$1="Svenska","Information saknas: "&amp;B$3)),"")</f>
        <v>0</v>
      </c>
      <c r="G97" s="127" t="b">
        <f>IF(C97="",IF(Aloitus_Start!$D$1="Suomi","Tieto puuttuu: "&amp;C$3,IF(Aloitus_Start!$D$1="Svenska","Information saknas: "&amp;C$3)),"")</f>
        <v>0</v>
      </c>
      <c r="H97" s="13" t="str">
        <f>IF(Aloitus_Start!$D$1="Suomi","Ostojen osuus aineistonhankinnasta",IF(Aloitus_Start!$D$1="Svenska","Andel inköpta av biblioteksmaterialförvärv","Valitse kieli - Välj spåket"))</f>
        <v>Valitse kieli - Välj spåket</v>
      </c>
      <c r="I97" s="35"/>
      <c r="J97" s="35"/>
      <c r="K97" s="91"/>
      <c r="L97" s="91"/>
    </row>
    <row r="98" spans="1:12" x14ac:dyDescent="0.15">
      <c r="A98" s="6"/>
      <c r="B98" s="59"/>
      <c r="C98" s="60"/>
      <c r="D98" s="24">
        <f t="shared" si="20"/>
        <v>0</v>
      </c>
      <c r="E98" s="25" t="str">
        <f t="shared" si="21"/>
        <v/>
      </c>
      <c r="F98" s="127" t="b">
        <f>IF(B98="",IF(Aloitus_Start!$D$1="Suomi","Tieto puuttuu: "&amp;B$3,IF(Aloitus_Start!$D$1="Svenska","Information saknas: "&amp;B$3)),"")</f>
        <v>0</v>
      </c>
      <c r="G98" s="127" t="b">
        <f>IF(C98="",IF(Aloitus_Start!$D$1="Suomi","Tieto puuttuu: "&amp;C$3,IF(Aloitus_Start!$D$1="Svenska","Information saknas: "&amp;C$3)),"")</f>
        <v>0</v>
      </c>
      <c r="H98" s="16" t="str">
        <f>IF(Aloitus_Start!$D$1="Suomi","Painetut ja mikromuotoiset kausijulkaisut",IF(Aloitus_Start!$D$1="Svenska","Tryckta och mikrofilmade periodika","Valitse kieli - Välj spåket"))</f>
        <v>Valitse kieli - Välj spåket</v>
      </c>
      <c r="I98" s="35">
        <f>B$3</f>
        <v>0</v>
      </c>
      <c r="J98" s="35">
        <f>C$3</f>
        <v>0</v>
      </c>
      <c r="K98" s="52" t="str">
        <f>IF(Aloitus_Start!$D$1="Suomi","Muutos",IF(Aloitus_Start!$D$1="Svenska","Förändring","Valitse kieli - Välj spåket"))</f>
        <v>Valitse kieli - Välj spåket</v>
      </c>
      <c r="L98" s="52" t="str">
        <f>IF(Aloitus_Start!$D$1="Suomi","Muutos%",IF(Aloitus_Start!$D$1="Svenska","Förändr%","Valitse kieli - Välj spåket"))</f>
        <v>Valitse kieli - Välj spåket</v>
      </c>
    </row>
    <row r="99" spans="1:12" x14ac:dyDescent="0.15">
      <c r="A99" s="4"/>
      <c r="B99" s="61"/>
      <c r="C99" s="62"/>
      <c r="D99" s="129" t="str">
        <f>IF(Aloitus_Start!$D$1="Suomi","Muutos",IF(Aloitus_Start!$D$1="Svenska","Förändring","Valitse kieli - Välj spåket"))</f>
        <v>Valitse kieli - Välj spåket</v>
      </c>
      <c r="E99" s="129" t="str">
        <f>IF(Aloitus_Start!$D$1="Suomi","Muutos%",IF(Aloitus_Start!$D$1="Svenska","Förändr%","Valitse kieli - Välj spåket"))</f>
        <v>Valitse kieli - Välj spåket</v>
      </c>
      <c r="F99" s="125"/>
      <c r="G99" s="125"/>
      <c r="H99" s="16" t="str">
        <f>IF(Aloitus_Start!$D$1="Suomi","Nimekkeet",IF(Aloitus_Start!$D$1="Svenska","Titlar","Valitse kieli - Välj spåket"))</f>
        <v>Valitse kieli - Välj spåket</v>
      </c>
      <c r="I99" s="38">
        <f>B147</f>
        <v>0</v>
      </c>
      <c r="J99" s="38">
        <f>C147</f>
        <v>0</v>
      </c>
      <c r="K99" s="93">
        <f>J99-I99</f>
        <v>0</v>
      </c>
      <c r="L99" s="90" t="str">
        <f>IF(I99="","",IF(I99=0,"",(J99/I99)-1))</f>
        <v/>
      </c>
    </row>
    <row r="100" spans="1:12" x14ac:dyDescent="0.15">
      <c r="A100" s="7"/>
      <c r="B100" s="63"/>
      <c r="C100" s="64"/>
      <c r="D100" s="27">
        <f>C100-B100</f>
        <v>0</v>
      </c>
      <c r="E100" s="23" t="str">
        <f>IF(B100="","",IF(B100=0,"",(C100/B100)-1))</f>
        <v/>
      </c>
      <c r="F100" s="98" t="b">
        <f>IF(B100="",IF(Aloitus_Start!$D$1="Suomi","Tieto puuttuu: "&amp;B$3,IF(Aloitus_Start!$D$1="Svenska","Information saknas: "&amp;B$3)),"")</f>
        <v>0</v>
      </c>
      <c r="G100" s="98" t="b">
        <f>IF(C100="",IF(Aloitus_Start!$D$1="Suomi","Tieto puuttuu: "&amp;C$3,IF(Aloitus_Start!$D$1="Svenska","Information saknas: "&amp;C$3)),"")</f>
        <v>0</v>
      </c>
      <c r="H100" s="16" t="str">
        <f>IF(Aloitus_Start!$D$1="Suomi","Ostetut",IF(Aloitus_Start!$D$1="Svenska","Inköpta","Valitse kieli - Välj spåket"))</f>
        <v>Valitse kieli - Välj spåket</v>
      </c>
      <c r="I100" s="38">
        <f>B148</f>
        <v>0</v>
      </c>
      <c r="J100" s="38">
        <f>C148</f>
        <v>0</v>
      </c>
      <c r="K100" s="93">
        <f>J100-I100</f>
        <v>0</v>
      </c>
      <c r="L100" s="90" t="str">
        <f>IF(I100="","",IF(I100=0,"",(J100/I100)-1))</f>
        <v/>
      </c>
    </row>
    <row r="101" spans="1:12" x14ac:dyDescent="0.15">
      <c r="A101" s="7"/>
      <c r="B101" s="63"/>
      <c r="C101" s="64"/>
      <c r="D101" s="27">
        <f>C101-B101</f>
        <v>0</v>
      </c>
      <c r="E101" s="23" t="str">
        <f>IF(B101="","",IF(B101=0,"",(C101/B101)-1))</f>
        <v/>
      </c>
      <c r="F101" s="98" t="b">
        <f>IF(B101="",IF(Aloitus_Start!$D$1="Suomi","Tieto puuttuu: "&amp;B$3,IF(Aloitus_Start!$D$1="Svenska","Information saknas: "&amp;B$3)),"")</f>
        <v>0</v>
      </c>
      <c r="G101" s="98" t="b">
        <f>IF(C101="",IF(Aloitus_Start!$D$1="Suomi","Tieto puuttuu: "&amp;C$3,IF(Aloitus_Start!$D$1="Svenska","Information saknas: "&amp;C$3)),"")</f>
        <v>0</v>
      </c>
      <c r="H101" s="16" t="str">
        <f>IF(Aloitus_Start!$D$1="Suomi","Ostot %",IF(Aloitus_Start!$D$1="Svenska","Inköpta %","Valitse kieli - Välj spåket"))</f>
        <v>Valitse kieli - Välj spåket</v>
      </c>
      <c r="I101" s="42" t="str">
        <f>IF(I99=0,"",I100/I99)</f>
        <v/>
      </c>
      <c r="J101" s="42" t="str">
        <f>IF(J99=0,"",J100/J99)</f>
        <v/>
      </c>
      <c r="K101" s="89" t="str">
        <f t="shared" ref="K101" si="22">IF(I101="","",100*(J101-I101))</f>
        <v/>
      </c>
      <c r="L101" s="90" t="str">
        <f>IF(I101="","",IF(I101=0,"",(J101/I101)-1))</f>
        <v/>
      </c>
    </row>
    <row r="102" spans="1:12" x14ac:dyDescent="0.15">
      <c r="A102" s="4"/>
      <c r="B102" s="61"/>
      <c r="C102" s="62"/>
      <c r="D102" s="129" t="str">
        <f>IF(Aloitus_Start!$D$1="Suomi","Muutos",IF(Aloitus_Start!$D$1="Svenska","Förändring","Valitse kieli - Välj spåket"))</f>
        <v>Valitse kieli - Välj spåket</v>
      </c>
      <c r="E102" s="129" t="str">
        <f>IF(Aloitus_Start!$D$1="Suomi","Muutos%",IF(Aloitus_Start!$D$1="Svenska","Förändr%","Valitse kieli - Välj spåket"))</f>
        <v>Valitse kieli - Välj spåket</v>
      </c>
      <c r="F102" s="125"/>
      <c r="G102" s="125"/>
      <c r="H102" s="13" t="str">
        <f>IF(Aloitus_Start!$D$1="Suomi","E-kausijulkaisut kokoelmissa, nimekettä",IF(Aloitus_Start!$D$1="Svenska","E-peridoika i samlingarna, titlar","Valitse kieli - Välj spåket"))</f>
        <v>Valitse kieli - Välj spåket</v>
      </c>
      <c r="I102" s="42"/>
      <c r="J102" s="35"/>
      <c r="K102" s="91"/>
      <c r="L102" s="91"/>
    </row>
    <row r="103" spans="1:12" x14ac:dyDescent="0.15">
      <c r="A103" s="7"/>
      <c r="B103" s="63"/>
      <c r="C103" s="64"/>
      <c r="D103" s="27">
        <f>C103-B103</f>
        <v>0</v>
      </c>
      <c r="E103" s="23" t="str">
        <f>IF(B103="","",IF(B103=0,"",(C103/B103)-1))</f>
        <v/>
      </c>
      <c r="F103" s="98" t="b">
        <f>IF(B103="",IF(Aloitus_Start!$D$1="Suomi","Tieto puuttuu: "&amp;B$3,IF(Aloitus_Start!$D$1="Svenska","Information saknas: "&amp;B$3)),"")</f>
        <v>0</v>
      </c>
      <c r="G103" s="98" t="b">
        <f>IF(C103="",IF(Aloitus_Start!$D$1="Suomi","Tieto puuttuu: "&amp;C$3,IF(Aloitus_Start!$D$1="Svenska","Information saknas: "&amp;C$3)),"")</f>
        <v>0</v>
      </c>
      <c r="H103" s="16" t="str">
        <f>IF(Aloitus_Start!$D$1="Suomi","E-kausij., nimekettä",IF(Aloitus_Start!$D$1="Svenska","E-peridoika, titlar","Valitse kieli - Välj spåket"))</f>
        <v>Valitse kieli - Välj spåket</v>
      </c>
      <c r="I103" s="38">
        <f>B30</f>
        <v>0</v>
      </c>
      <c r="J103" s="38">
        <f>C30</f>
        <v>0</v>
      </c>
      <c r="K103" s="92">
        <f>J103-I103</f>
        <v>0</v>
      </c>
      <c r="L103" s="52" t="str">
        <f>IF(I103="","",IF(I103=0,"",(J103/I103)-1))</f>
        <v/>
      </c>
    </row>
    <row r="104" spans="1:12" x14ac:dyDescent="0.15">
      <c r="A104" s="3"/>
      <c r="B104" s="101"/>
      <c r="C104" s="102"/>
      <c r="D104" s="43"/>
      <c r="E104" s="44"/>
      <c r="F104" s="124"/>
      <c r="G104" s="124"/>
      <c r="I104" s="35"/>
      <c r="J104" s="35"/>
      <c r="K104" s="52"/>
      <c r="L104" s="52"/>
    </row>
    <row r="105" spans="1:12" x14ac:dyDescent="0.15">
      <c r="A105" s="4"/>
      <c r="B105" s="61"/>
      <c r="C105" s="62"/>
      <c r="D105" s="129" t="str">
        <f>IF(Aloitus_Start!$D$1="Suomi","Muutos",IF(Aloitus_Start!$D$1="Svenska","Förändring","Valitse kieli - Välj spåket"))</f>
        <v>Valitse kieli - Välj spåket</v>
      </c>
      <c r="E105" s="129" t="str">
        <f>IF(Aloitus_Start!$D$1="Suomi","Muutos%",IF(Aloitus_Start!$D$1="Svenska","Förändr%","Valitse kieli - Välj spåket"))</f>
        <v>Valitse kieli - Välj spåket</v>
      </c>
      <c r="F105" s="125"/>
      <c r="G105" s="125"/>
      <c r="H105" s="13" t="str">
        <f>IF(Aloitus_Start!$D$1="Suomi","Saapuvat kausijulkaisut, nimekettä",IF(Aloitus_Start!$D$1="Svenska","Inkommande periodika, titlar","Valitse kieli - Välj spåket"))</f>
        <v>Valitse kieli - Välj spåket</v>
      </c>
    </row>
    <row r="106" spans="1:12" x14ac:dyDescent="0.15">
      <c r="A106" s="5"/>
      <c r="B106" s="57"/>
      <c r="C106" s="58"/>
      <c r="D106" s="22">
        <f>C106-B106</f>
        <v>0</v>
      </c>
      <c r="E106" s="23" t="str">
        <f>IF(B106="","",IF(B106=0,"",(C106/B106)-1))</f>
        <v/>
      </c>
      <c r="F106" s="126" t="b">
        <f>IF(B106="",IF(Aloitus_Start!$D$1="Suomi","Tieto puuttuu: "&amp;B$3,IF(Aloitus_Start!$D$1="Svenska","Information saknas: "&amp;B$3)),"")</f>
        <v>0</v>
      </c>
      <c r="G106" s="126" t="b">
        <f>IF(C106="",IF(Aloitus_Start!$D$1="Suomi","Tieto puuttuu: "&amp;C$3,IF(Aloitus_Start!$D$1="Svenska","Information saknas: "&amp;C$3)),"")</f>
        <v>0</v>
      </c>
      <c r="I106" s="35">
        <f>B$3</f>
        <v>0</v>
      </c>
      <c r="J106" s="35">
        <f>C$3</f>
        <v>0</v>
      </c>
      <c r="K106" s="52" t="str">
        <f>IF(Aloitus_Start!$D$1="Suomi","Muutos",IF(Aloitus_Start!$D$1="Svenska","Förändring","Valitse kieli - Välj spåket"))</f>
        <v>Valitse kieli - Välj spåket</v>
      </c>
      <c r="L106" s="52" t="str">
        <f>IF(Aloitus_Start!$D$1="Suomi","Muutos%",IF(Aloitus_Start!$D$1="Svenska","Förändr%","Valitse kieli - Välj spåket"))</f>
        <v>Valitse kieli - Välj spåket</v>
      </c>
    </row>
    <row r="107" spans="1:12" x14ac:dyDescent="0.15">
      <c r="A107" s="5"/>
      <c r="B107" s="57"/>
      <c r="C107" s="58"/>
      <c r="D107" s="22"/>
      <c r="E107" s="34"/>
      <c r="F107" s="126"/>
      <c r="G107" s="126"/>
      <c r="H107" s="16" t="str">
        <f>IF(Aloitus_Start!$D$1="Suomi","Painetut",IF(Aloitus_Start!$D$1="Svenska","Tryckta","Valitse kieli - Välj spåket"))</f>
        <v>Valitse kieli - Välj spåket</v>
      </c>
      <c r="I107" s="38">
        <f>B147</f>
        <v>0</v>
      </c>
      <c r="J107" s="38">
        <f>C147</f>
        <v>0</v>
      </c>
      <c r="K107" s="93">
        <f>J107-I107</f>
        <v>0</v>
      </c>
      <c r="L107" s="90" t="str">
        <f>IF(I107="","",IF(I107=0,"",(J107/I107)-1))</f>
        <v/>
      </c>
    </row>
    <row r="108" spans="1:12" x14ac:dyDescent="0.15">
      <c r="A108" s="6"/>
      <c r="B108" s="59"/>
      <c r="C108" s="60"/>
      <c r="D108" s="24">
        <f>C108-B108</f>
        <v>0</v>
      </c>
      <c r="E108" s="25" t="str">
        <f t="shared" ref="E108:E117" si="23">IF(B108="","",IF(B108=0,"",(C108/B108)-1))</f>
        <v/>
      </c>
      <c r="F108" s="127" t="b">
        <f>IF(B108="",IF(Aloitus_Start!$D$1="Suomi","Tieto puuttuu: "&amp;B$3,IF(Aloitus_Start!$D$1="Svenska","Information saknas: "&amp;B$3)),"")</f>
        <v>0</v>
      </c>
      <c r="G108" s="127" t="b">
        <f>IF(C108="",IF(Aloitus_Start!$D$1="Suomi","Tieto puuttuu: "&amp;C$3,IF(Aloitus_Start!$D$1="Svenska","Information saknas: "&amp;C$3)),"")</f>
        <v>0</v>
      </c>
      <c r="H108" s="16" t="str">
        <f>IF(Aloitus_Start!$D$1="Suomi","Elektrtoniset",IF(Aloitus_Start!$D$1="Svenska","Elektroniska","Valitse kieli - Välj spåket"))</f>
        <v>Valitse kieli - Välj spåket</v>
      </c>
      <c r="I108" s="38">
        <f>B152</f>
        <v>0</v>
      </c>
      <c r="J108" s="38">
        <f>C152</f>
        <v>0</v>
      </c>
      <c r="K108" s="93">
        <f>J108-I108</f>
        <v>0</v>
      </c>
      <c r="L108" s="90" t="str">
        <f>IF(I108="","",IF(I108=0,"",(J108/I108)-1))</f>
        <v/>
      </c>
    </row>
    <row r="109" spans="1:12" x14ac:dyDescent="0.15">
      <c r="A109" s="6"/>
      <c r="B109" s="59"/>
      <c r="C109" s="60"/>
      <c r="D109" s="24">
        <f>C109-B109</f>
        <v>0</v>
      </c>
      <c r="E109" s="25" t="str">
        <f t="shared" si="23"/>
        <v/>
      </c>
      <c r="F109" s="127" t="b">
        <f>IF(B109="",IF(Aloitus_Start!$D$1="Suomi","Tieto puuttuu: "&amp;B$3,IF(Aloitus_Start!$D$1="Svenska","Information saknas: "&amp;B$3)),"")</f>
        <v>0</v>
      </c>
      <c r="G109" s="127" t="b">
        <f>IF(C109="",IF(Aloitus_Start!$D$1="Suomi","Tieto puuttuu: "&amp;C$3,IF(Aloitus_Start!$D$1="Svenska","Information saknas: "&amp;C$3)),"")</f>
        <v>0</v>
      </c>
      <c r="H109" s="13" t="str">
        <f>IF(Aloitus_Start!$D$1="Suomi","Yhteensä",IF(Aloitus_Start!$D$1="Svenska","Sammanlagt","Valitse kieli - Välj spåket"))</f>
        <v>Valitse kieli - Välj spåket</v>
      </c>
      <c r="I109" s="96">
        <f>SUM(I107:I108)</f>
        <v>0</v>
      </c>
      <c r="J109" s="96">
        <f>SUM(J107:J108)</f>
        <v>0</v>
      </c>
      <c r="K109" s="148">
        <f>J109-I109</f>
        <v>0</v>
      </c>
      <c r="L109" s="149" t="str">
        <f>IF(I109="","",IF(I109=0,"",(J109/I109)-1))</f>
        <v/>
      </c>
    </row>
    <row r="110" spans="1:12" x14ac:dyDescent="0.15">
      <c r="A110" s="9"/>
      <c r="B110" s="69"/>
      <c r="C110" s="70"/>
      <c r="D110" s="27">
        <f>C110-B110</f>
        <v>0</v>
      </c>
      <c r="E110" s="23" t="str">
        <f t="shared" si="23"/>
        <v/>
      </c>
      <c r="F110" s="130" t="b">
        <f>IF(B110="",IF(Aloitus_Start!$D$1="Suomi","Tieto puuttuu: "&amp;B$3,IF(Aloitus_Start!$D$1="Svenska","Information saknas: "&amp;B$3)),"")</f>
        <v>0</v>
      </c>
      <c r="G110" s="130" t="b">
        <f>IF(C110="",IF(Aloitus_Start!$D$1="Suomi","Tieto puuttuu: "&amp;C$3,IF(Aloitus_Start!$D$1="Svenska","Information saknas: "&amp;C$3)),"")</f>
        <v>0</v>
      </c>
    </row>
    <row r="111" spans="1:12" x14ac:dyDescent="0.15">
      <c r="A111" s="5"/>
      <c r="B111" s="57"/>
      <c r="C111" s="58"/>
      <c r="D111" s="22">
        <f>C111-B111</f>
        <v>0</v>
      </c>
      <c r="E111" s="34" t="str">
        <f t="shared" si="23"/>
        <v/>
      </c>
      <c r="F111" s="126" t="b">
        <f>IF(B111="",IF(Aloitus_Start!$D$1="Suomi","Tieto puuttuu: "&amp;B$3,IF(Aloitus_Start!$D$1="Svenska","Information saknas: "&amp;B$3)),"")</f>
        <v>0</v>
      </c>
      <c r="G111" s="126" t="b">
        <f>IF(C111="",IF(Aloitus_Start!$D$1="Suomi","Tieto puuttuu: "&amp;C$3,IF(Aloitus_Start!$D$1="Svenska","Information saknas: "&amp;C$3)),"")</f>
        <v>0</v>
      </c>
      <c r="H111" s="94" t="str">
        <f>IF(Aloitus_Start!$D$1="Suomi","Kirjahankinnat (sy)",IF(Aloitus_Start!$D$1="Svenska","Bokförvärv (enh)","Valitse kieli - Välj spåket"))</f>
        <v>Valitse kieli - Välj spåket</v>
      </c>
      <c r="I111" s="35">
        <f>B$3</f>
        <v>0</v>
      </c>
      <c r="J111" s="35">
        <f>C$3</f>
        <v>0</v>
      </c>
      <c r="K111" s="52" t="str">
        <f>IF(Aloitus_Start!$D$1="Suomi","Muutos",IF(Aloitus_Start!$D$1="Svenska","Förändring","Valitse kieli - Välj spåket"))</f>
        <v>Valitse kieli - Välj spåket</v>
      </c>
      <c r="L111" s="52" t="str">
        <f>IF(Aloitus_Start!$D$1="Suomi","Muutos%",IF(Aloitus_Start!$D$1="Svenska","Förändr%","Valitse kieli - Välj spåket"))</f>
        <v>Valitse kieli - Välj spåket</v>
      </c>
    </row>
    <row r="112" spans="1:12" x14ac:dyDescent="0.15">
      <c r="A112" s="5"/>
      <c r="B112" s="57"/>
      <c r="C112" s="58"/>
      <c r="D112" s="22"/>
      <c r="E112" s="34" t="str">
        <f t="shared" si="23"/>
        <v/>
      </c>
      <c r="F112" s="126"/>
      <c r="G112" s="126"/>
      <c r="H112" s="16" t="str">
        <f>IF(Aloitus_Start!$D$1="Suomi","Pain &amp; mikrom yht",IF(Aloitus_Start!$D$1="Svenska","Tryckta &amp; mikrofilmade böcker sammanl","Valitse kieli - Välj spåket"))</f>
        <v>Valitse kieli - Välj spåket</v>
      </c>
      <c r="I112" s="38">
        <f>B175+B180</f>
        <v>0</v>
      </c>
      <c r="J112" s="38">
        <f>C175+C180</f>
        <v>0</v>
      </c>
      <c r="K112" s="93">
        <f>J112-I112</f>
        <v>0</v>
      </c>
      <c r="L112" s="90" t="str">
        <f t="shared" ref="L112:L117" si="24">IF(I112="","",IF(I112=0,"",(J112/I112)-1))</f>
        <v/>
      </c>
    </row>
    <row r="113" spans="1:12" x14ac:dyDescent="0.15">
      <c r="A113" s="7"/>
      <c r="B113" s="63"/>
      <c r="C113" s="64"/>
      <c r="D113" s="27">
        <f>C113-B113</f>
        <v>0</v>
      </c>
      <c r="E113" s="23" t="str">
        <f t="shared" si="23"/>
        <v/>
      </c>
      <c r="F113" s="98" t="b">
        <f>IF(B113="",IF(Aloitus_Start!$D$1="Suomi","Tieto puuttuu: "&amp;B$3,IF(Aloitus_Start!$D$1="Svenska","Information saknas: "&amp;B$3)),"")</f>
        <v>0</v>
      </c>
      <c r="G113" s="98" t="b">
        <f>IF(C113="",IF(Aloitus_Start!$D$1="Suomi","Tieto puuttuu: "&amp;C$3,IF(Aloitus_Start!$D$1="Svenska","Information saknas: "&amp;C$3)),"")</f>
        <v>0</v>
      </c>
      <c r="H113" s="16" t="str">
        <f>IF(Aloitus_Start!$D$1="Suomi","Ostetut, pain &amp; mikrom",IF(Aloitus_Start!$D$1="Svenska","Inköpta tryckta &amp; mikrofilmade","Valitse kieli - Välj spåket"))</f>
        <v>Valitse kieli - Välj spåket</v>
      </c>
      <c r="I113" s="38">
        <f>B176+B181</f>
        <v>0</v>
      </c>
      <c r="J113" s="38">
        <f>C176+C181</f>
        <v>0</v>
      </c>
      <c r="K113" s="93">
        <f>J113-I113</f>
        <v>0</v>
      </c>
      <c r="L113" s="90" t="str">
        <f t="shared" si="24"/>
        <v/>
      </c>
    </row>
    <row r="114" spans="1:12" x14ac:dyDescent="0.15">
      <c r="A114" s="7"/>
      <c r="B114" s="63"/>
      <c r="C114" s="64"/>
      <c r="D114" s="27">
        <f>C114-B114</f>
        <v>0</v>
      </c>
      <c r="E114" s="23" t="str">
        <f t="shared" si="23"/>
        <v/>
      </c>
      <c r="F114" s="98" t="b">
        <f>IF(B114="",IF(Aloitus_Start!$D$1="Suomi","Tieto puuttuu: "&amp;B$3,IF(Aloitus_Start!$D$1="Svenska","Information saknas: "&amp;B$3)),"")</f>
        <v>0</v>
      </c>
      <c r="G114" s="98" t="b">
        <f>IF(C114="",IF(Aloitus_Start!$D$1="Suomi","Tieto puuttuu: "&amp;C$3,IF(Aloitus_Start!$D$1="Svenska","Information saknas: "&amp;C$3)),"")</f>
        <v>0</v>
      </c>
      <c r="H114" s="38" t="str">
        <f>IF(Aloitus_Start!$D$1="Suomi","Ostojen osuus (pain &amp; mikrof %)",IF(Aloitus_Start!$D$1="Svenska","Andel inköpta av bokförvärv (tryckta &amp; mikrof %)","Valitse kieli - Välj spåket"))</f>
        <v>Valitse kieli - Välj spåket</v>
      </c>
      <c r="I114" s="42" t="str">
        <f>IF(I112=0,"",I113/I112)</f>
        <v/>
      </c>
      <c r="J114" s="42" t="str">
        <f>IF(J112=0,"",J113/J112)</f>
        <v/>
      </c>
      <c r="K114" s="89" t="str">
        <f t="shared" ref="K114" si="25">IF(I114="","",100*(J114-I114))</f>
        <v/>
      </c>
      <c r="L114" s="90" t="str">
        <f t="shared" si="24"/>
        <v/>
      </c>
    </row>
    <row r="115" spans="1:12" x14ac:dyDescent="0.15">
      <c r="A115" s="7"/>
      <c r="B115" s="63"/>
      <c r="C115" s="64"/>
      <c r="D115" s="27">
        <f>C115-B115</f>
        <v>0</v>
      </c>
      <c r="E115" s="23" t="str">
        <f t="shared" si="23"/>
        <v/>
      </c>
      <c r="F115" s="98" t="b">
        <f>IF(B115="",IF(Aloitus_Start!$D$1="Suomi","Tieto puuttuu: "&amp;B$3,IF(Aloitus_Start!$D$1="Svenska","Information saknas: "&amp;B$3)),"")</f>
        <v>0</v>
      </c>
      <c r="G115" s="98" t="b">
        <f>IF(C115="",IF(Aloitus_Start!$D$1="Suomi","Tieto puuttuu: "&amp;C$3,IF(Aloitus_Start!$D$1="Svenska","Information saknas: "&amp;C$3)),"")</f>
        <v>0</v>
      </c>
      <c r="H115" s="38" t="str">
        <f>IF(Aloitus_Start!$D$1="Suomi","E-kirjat",IF(Aloitus_Start!$D$1="Svenska","E-böcker","Valitse kieli - Välj spåket"))</f>
        <v>Valitse kieli - Välj spåket</v>
      </c>
      <c r="I115" s="38">
        <f>B178</f>
        <v>0</v>
      </c>
      <c r="J115" s="38">
        <f>C178</f>
        <v>0</v>
      </c>
      <c r="K115" s="93">
        <f>J115-I115</f>
        <v>0</v>
      </c>
      <c r="L115" s="90" t="str">
        <f t="shared" si="24"/>
        <v/>
      </c>
    </row>
    <row r="116" spans="1:12" x14ac:dyDescent="0.15">
      <c r="A116" s="9"/>
      <c r="B116" s="69"/>
      <c r="C116" s="70"/>
      <c r="D116" s="32">
        <f>C116-B116</f>
        <v>0</v>
      </c>
      <c r="E116" s="33" t="str">
        <f t="shared" si="23"/>
        <v/>
      </c>
      <c r="F116" s="130" t="b">
        <f>IF(B116="",IF(Aloitus_Start!$D$1="Suomi","Tieto puuttuu: "&amp;B$3,IF(Aloitus_Start!$D$1="Svenska","Information saknas: "&amp;B$3)),"")</f>
        <v>0</v>
      </c>
      <c r="G116" s="130" t="b">
        <f>IF(C116="",IF(Aloitus_Start!$D$1="Suomi","Tieto puuttuu: "&amp;C$3,IF(Aloitus_Start!$D$1="Svenska","Information saknas: "&amp;C$3)),"")</f>
        <v>0</v>
      </c>
      <c r="H116" s="38" t="str">
        <f>IF(Aloitus_Start!$D$1="Suomi","Ostetut e-kirjat",IF(Aloitus_Start!$D$1="Svenska","Inköpta e-böcker","Valitse kieli - Välj spåket"))</f>
        <v>Valitse kieli - Välj spåket</v>
      </c>
      <c r="I116" s="38">
        <f>B179</f>
        <v>0</v>
      </c>
      <c r="J116" s="38">
        <f>C179</f>
        <v>0</v>
      </c>
      <c r="K116" s="93">
        <f>IF(I116="","",J116-I116)</f>
        <v>0</v>
      </c>
      <c r="L116" s="90" t="str">
        <f t="shared" si="24"/>
        <v/>
      </c>
    </row>
    <row r="117" spans="1:12" x14ac:dyDescent="0.15">
      <c r="A117" s="5"/>
      <c r="B117" s="57"/>
      <c r="C117" s="58"/>
      <c r="D117" s="22">
        <f>C117-B117</f>
        <v>0</v>
      </c>
      <c r="E117" s="23" t="str">
        <f t="shared" si="23"/>
        <v/>
      </c>
      <c r="F117" s="126" t="b">
        <f>IF(B117="",IF(Aloitus_Start!$D$1="Suomi","Tieto puuttuu: "&amp;B$3,IF(Aloitus_Start!$D$1="Svenska","Information saknas: "&amp;B$3)),"")</f>
        <v>0</v>
      </c>
      <c r="G117" s="126" t="b">
        <f>IF(C117="",IF(Aloitus_Start!$D$1="Suomi","Tieto puuttuu: "&amp;C$3,IF(Aloitus_Start!$D$1="Svenska","Information saknas: "&amp;C$3)),"")</f>
        <v>0</v>
      </c>
      <c r="H117" s="38" t="str">
        <f>IF(Aloitus_Start!$D$1="Suomi","Ostojen osuus e-kirjoista %",IF(Aloitus_Start!$D$1="Svenska","Andel inköpta av e-böcker %","Valitse kieli - Välj spåket"))</f>
        <v>Valitse kieli - Välj spåket</v>
      </c>
      <c r="I117" s="42" t="str">
        <f>IF(I115=0,"",I116/I115)</f>
        <v/>
      </c>
      <c r="J117" s="42" t="str">
        <f>IF(J115=0,"",J116/J115)</f>
        <v/>
      </c>
      <c r="K117" s="89" t="str">
        <f t="shared" ref="K117" si="26">IF(I117="","",100*(J117-I117))</f>
        <v/>
      </c>
      <c r="L117" s="90" t="str">
        <f t="shared" si="24"/>
        <v/>
      </c>
    </row>
    <row r="118" spans="1:12" x14ac:dyDescent="0.15">
      <c r="A118" s="4"/>
      <c r="B118" s="61"/>
      <c r="C118" s="62"/>
      <c r="D118" s="129" t="str">
        <f>IF(Aloitus_Start!$D$1="Suomi","Muutos",IF(Aloitus_Start!$D$1="Svenska","Förändring","Valitse kieli - Välj spåket"))</f>
        <v>Valitse kieli - Välj spåket</v>
      </c>
      <c r="E118" s="129" t="str">
        <f>IF(Aloitus_Start!$D$1="Suomi","Muutos%",IF(Aloitus_Start!$D$1="Svenska","Förändr%","Valitse kieli - Välj spåket"))</f>
        <v>Valitse kieli - Välj spåket</v>
      </c>
      <c r="F118" s="125"/>
      <c r="G118" s="125"/>
    </row>
    <row r="119" spans="1:12" x14ac:dyDescent="0.15">
      <c r="A119" s="5"/>
      <c r="B119" s="57"/>
      <c r="C119" s="58"/>
      <c r="D119" s="22">
        <f>C119-B119</f>
        <v>0</v>
      </c>
      <c r="E119" s="23" t="str">
        <f>IF(B119="","",IF(B119=0,"",(C119/B119)-1))</f>
        <v/>
      </c>
      <c r="F119" s="126" t="b">
        <f>IF(B119="",IF(Aloitus_Start!$D$1="Suomi","Tieto puuttuu: "&amp;B$3,IF(Aloitus_Start!$D$1="Svenska","Information saknas: "&amp;B$3)),"")</f>
        <v>0</v>
      </c>
      <c r="G119" s="126" t="b">
        <f>IF(C119="",IF(Aloitus_Start!$D$1="Suomi","Tieto puuttuu: "&amp;C$3,IF(Aloitus_Start!$D$1="Svenska","Information saknas: "&amp;C$3)),"")</f>
        <v>0</v>
      </c>
      <c r="H119" s="13" t="str">
        <f>IF(Aloitus_Start!$D$1="Suomi",MID(A314,7,25),IF(Aloitus_Start!$D$1="Svenska",MID(A314,7,43),"Valitse kieli - Välj spåket"))</f>
        <v>Valitse kieli - Välj spåket</v>
      </c>
      <c r="I119" s="35">
        <f>B$3</f>
        <v>0</v>
      </c>
      <c r="J119" s="35">
        <f>C$3</f>
        <v>0</v>
      </c>
      <c r="K119" s="52" t="str">
        <f>IF(Aloitus_Start!$D$1="Suomi","Muutos",IF(Aloitus_Start!$D$1="Svenska","Förändring","Valitse kieli - Välj spåket"))</f>
        <v>Valitse kieli - Välj spåket</v>
      </c>
      <c r="L119" s="52" t="str">
        <f>IF(Aloitus_Start!$D$1="Suomi","Muutos%",IF(Aloitus_Start!$D$1="Svenska","Förändr%","Valitse kieli - Välj spåket"))</f>
        <v>Valitse kieli - Välj spåket</v>
      </c>
    </row>
    <row r="120" spans="1:12" x14ac:dyDescent="0.15">
      <c r="A120" s="5"/>
      <c r="B120" s="57"/>
      <c r="C120" s="58"/>
      <c r="D120" s="22"/>
      <c r="E120" s="34"/>
      <c r="F120" s="126"/>
      <c r="G120" s="126"/>
      <c r="H120" s="38" t="str">
        <f>IF(Aloitus_Start!$D$1="Suomi","Tiedonhaut",IF(Aloitus_Start!$D$1="Svenska","Informationssökningar","Valitse kieli - Välj spåket"))</f>
        <v>Valitse kieli - Välj spåket</v>
      </c>
      <c r="I120" s="38"/>
      <c r="J120" s="38"/>
      <c r="K120" s="93" t="str">
        <f>IF(I120="","",100*(J120-I120))</f>
        <v/>
      </c>
      <c r="L120" s="90" t="str">
        <f>IF(I120="","",IF(I120=0,"",(J120/I120)-1))</f>
        <v/>
      </c>
    </row>
    <row r="121" spans="1:12" x14ac:dyDescent="0.15">
      <c r="A121" s="6"/>
      <c r="B121" s="59"/>
      <c r="C121" s="60"/>
      <c r="D121" s="24">
        <f>C121-B121</f>
        <v>0</v>
      </c>
      <c r="E121" s="25" t="str">
        <f>IF(B121="","",IF(B121=0,"",(C121/B121)-1))</f>
        <v/>
      </c>
      <c r="F121" s="127" t="b">
        <f>IF(B121="",IF(Aloitus_Start!$D$1="Suomi","Tieto puuttuu: "&amp;B$3,IF(Aloitus_Start!$D$1="Svenska","Information saknas: "&amp;B$3)),"")</f>
        <v>0</v>
      </c>
      <c r="G121" s="127" t="b">
        <f>IF(C121="",IF(Aloitus_Start!$D$1="Suomi","Tieto puuttuu: "&amp;C$3,IF(Aloitus_Start!$D$1="Svenska","Information saknas: "&amp;C$3)),"")</f>
        <v>0</v>
      </c>
      <c r="H121" s="38" t="str">
        <f>IF(Aloitus_Start!$D$1="Suomi","Yht.ottokerrat",IF(Aloitus_Start!$D$1="Svenska","Kontakter","Valitse kieli - Välj spåket"))</f>
        <v>Valitse kieli - Välj spåket</v>
      </c>
      <c r="I121" s="38"/>
      <c r="J121" s="38"/>
      <c r="K121" s="93" t="str">
        <f t="shared" ref="K121" si="27">IF(I121="","",100*(J121-I121))</f>
        <v/>
      </c>
      <c r="L121" s="90" t="str">
        <f t="shared" ref="L121" si="28">IF(I121="","",IF(I121=0,"",(J121/I121)-1))</f>
        <v/>
      </c>
    </row>
    <row r="122" spans="1:12" x14ac:dyDescent="0.15">
      <c r="A122" s="6"/>
      <c r="B122" s="59"/>
      <c r="C122" s="60"/>
      <c r="D122" s="24">
        <f>C122-B122</f>
        <v>0</v>
      </c>
      <c r="E122" s="25" t="str">
        <f>IF(B122="","",IF(B122=0,"",(C122/B122)-1))</f>
        <v/>
      </c>
      <c r="F122" s="127" t="b">
        <f>IF(B122="",IF(Aloitus_Start!$D$1="Suomi","Tieto puuttuu: "&amp;B$3,IF(Aloitus_Start!$D$1="Svenska","Information saknas: "&amp;B$3)),"")</f>
        <v>0</v>
      </c>
      <c r="G122" s="127" t="b">
        <f>IF(C122="",IF(Aloitus_Start!$D$1="Suomi","Tieto puuttuu: "&amp;C$3,IF(Aloitus_Start!$D$1="Svenska","Information saknas: "&amp;C$3)),"")</f>
        <v>0</v>
      </c>
    </row>
    <row r="123" spans="1:12" x14ac:dyDescent="0.15">
      <c r="A123" s="7"/>
      <c r="B123" s="63"/>
      <c r="C123" s="64"/>
      <c r="D123" s="27">
        <f>C123-B123</f>
        <v>0</v>
      </c>
      <c r="E123" s="23" t="str">
        <f>IF(B123="","",IF(B123=0,"",(C123/B123)-1))</f>
        <v/>
      </c>
      <c r="F123" s="98" t="b">
        <f>IF(B123="",IF(Aloitus_Start!$D$1="Suomi","Tieto puuttuu: "&amp;B$3,IF(Aloitus_Start!$D$1="Svenska","Information saknas: "&amp;B$3)),"")</f>
        <v>0</v>
      </c>
      <c r="G123" s="98" t="b">
        <f>IF(C123="",IF(Aloitus_Start!$D$1="Suomi","Tieto puuttuu: "&amp;C$3,IF(Aloitus_Start!$D$1="Svenska","Information saknas: "&amp;C$3)),"")</f>
        <v>0</v>
      </c>
      <c r="H123" s="95" t="str">
        <f>IF(Aloitus_Start!$D$1="Suomi",MID(A320,7,20),IF(Aloitus_Start!$D$1="Svenska",MID(A320,8,22),"Valitse kieli - Välj spåket"))</f>
        <v>Valitse kieli - Välj spåket</v>
      </c>
      <c r="I123" s="35">
        <f>B$3</f>
        <v>0</v>
      </c>
      <c r="J123" s="35">
        <f>C$3</f>
        <v>0</v>
      </c>
      <c r="K123" s="52" t="str">
        <f>IF(Aloitus_Start!$D$1="Suomi","Muutos",IF(Aloitus_Start!$D$1="Svenska","Förändring","Valitse kieli - Välj spåket"))</f>
        <v>Valitse kieli - Välj spåket</v>
      </c>
      <c r="L123" s="52" t="str">
        <f>IF(Aloitus_Start!$D$1="Suomi","Muutos%",IF(Aloitus_Start!$D$1="Svenska","Förändr%","Valitse kieli - Välj spåket"))</f>
        <v>Valitse kieli - Välj spåket</v>
      </c>
    </row>
    <row r="124" spans="1:12" x14ac:dyDescent="0.15">
      <c r="A124" s="5"/>
      <c r="B124" s="57"/>
      <c r="C124" s="58"/>
      <c r="D124" s="22">
        <f>C124-B124</f>
        <v>0</v>
      </c>
      <c r="E124" s="34" t="str">
        <f>IF(B124="","",IF(B124=0,"",(C124/B124)-1))</f>
        <v/>
      </c>
      <c r="F124" s="126" t="b">
        <f>IF(B124="",IF(Aloitus_Start!$D$1="Suomi","Tieto puuttuu: "&amp;B$3,IF(Aloitus_Start!$D$1="Svenska","Information saknas: "&amp;B$3)),"")</f>
        <v>0</v>
      </c>
      <c r="G124" s="126" t="b">
        <f>IF(C124="",IF(Aloitus_Start!$D$1="Suomi","Tieto puuttuu: "&amp;C$3,IF(Aloitus_Start!$D$1="Svenska","Information saknas: "&amp;C$3)),"")</f>
        <v>0</v>
      </c>
      <c r="H124" s="39" t="str">
        <f>IF(Aloitus_Start!$D$1="Suomi",MID(A321,10,36),IF(Aloitus_Start!$D$1="Svenska",MID(A321,10,18),"Valitse kieli - Välj spåket"))</f>
        <v>Valitse kieli - Välj spåket</v>
      </c>
      <c r="I124" s="38">
        <f>B321</f>
        <v>0</v>
      </c>
      <c r="J124" s="38">
        <f>C321</f>
        <v>0</v>
      </c>
      <c r="K124" s="93">
        <f>J124-I124</f>
        <v>0</v>
      </c>
      <c r="L124" s="90" t="str">
        <f>IF(I124="","",IF(I124=0,"",(J124/I124)-1))</f>
        <v/>
      </c>
    </row>
    <row r="125" spans="1:12" x14ac:dyDescent="0.15">
      <c r="A125" s="9"/>
      <c r="B125" s="69"/>
      <c r="C125" s="70"/>
      <c r="D125" s="27">
        <f>C125-B125</f>
        <v>0</v>
      </c>
      <c r="E125" s="23" t="str">
        <f>IF(B125="","",IF(B125=0,"",(C125/B125)-1))</f>
        <v/>
      </c>
      <c r="F125" s="130" t="b">
        <f>IF(B125="",IF(Aloitus_Start!$D$1="Suomi","Tieto puuttuu: "&amp;B$3,IF(Aloitus_Start!$D$1="Svenska","Information saknas: "&amp;B$3)),"")</f>
        <v>0</v>
      </c>
      <c r="G125" s="130" t="b">
        <f>IF(C125="",IF(Aloitus_Start!$D$1="Suomi","Tieto puuttuu: "&amp;C$3,IF(Aloitus_Start!$D$1="Svenska","Information saknas: "&amp;C$3)),"")</f>
        <v>0</v>
      </c>
      <c r="H125" s="39" t="str">
        <f>IF(Aloitus_Start!$D$1="Suomi",MID(A325,6,15),IF(Aloitus_Start!$D$1="Svenska",MID(A325,6,18),"Valitse kieli - Välj spåket"))</f>
        <v>Valitse kieli - Välj spåket</v>
      </c>
      <c r="I125" s="35">
        <f>B$3</f>
        <v>0</v>
      </c>
      <c r="J125" s="35">
        <f>C$3</f>
        <v>0</v>
      </c>
      <c r="K125" s="52" t="str">
        <f>IF(Aloitus_Start!$D$1="Suomi","Muutos",IF(Aloitus_Start!$D$1="Svenska","Förändring","Valitse kieli - Välj spåket"))</f>
        <v>Valitse kieli - Välj spåket</v>
      </c>
      <c r="L125" s="52" t="str">
        <f>IF(Aloitus_Start!$D$1="Suomi","Muutos%",IF(Aloitus_Start!$D$1="Svenska","Förändr%","Valitse kieli - Välj spåket"))</f>
        <v>Valitse kieli - Välj spåket</v>
      </c>
    </row>
    <row r="126" spans="1:12" x14ac:dyDescent="0.15">
      <c r="A126" s="4"/>
      <c r="B126" s="61"/>
      <c r="C126" s="62"/>
      <c r="D126" s="129" t="str">
        <f>IF(Aloitus_Start!$D$1="Suomi","Muutos",IF(Aloitus_Start!$D$1="Svenska","Förändring","Valitse kieli - Välj spåket"))</f>
        <v>Valitse kieli - Välj spåket</v>
      </c>
      <c r="E126" s="129" t="str">
        <f>IF(Aloitus_Start!$D$1="Suomi","Muutos%",IF(Aloitus_Start!$D$1="Svenska","Förändr%","Valitse kieli - Välj spåket"))</f>
        <v>Valitse kieli - Välj spåket</v>
      </c>
      <c r="F126" s="125"/>
      <c r="G126" s="125"/>
      <c r="H126" s="39" t="str">
        <f>IF(Aloitus_Start!$D$1="Suomi",MID(A326,8,23),IF(Aloitus_Start!$D$1="Svenska",MID(A326,8,12),"Valitse kieli - Välj spåket"))</f>
        <v>Valitse kieli - Välj spåket</v>
      </c>
      <c r="I126" s="38">
        <f>B326</f>
        <v>0</v>
      </c>
      <c r="J126" s="38">
        <f>C326</f>
        <v>0</v>
      </c>
      <c r="K126" s="93">
        <f>J126-I126</f>
        <v>0</v>
      </c>
      <c r="L126" s="90" t="str">
        <f>IF(I126="","",IF(I126=0,"",(J126/I126)-1))</f>
        <v/>
      </c>
    </row>
    <row r="127" spans="1:12" x14ac:dyDescent="0.15">
      <c r="A127" s="5"/>
      <c r="B127" s="57"/>
      <c r="C127" s="58"/>
      <c r="D127" s="22">
        <f>C127-B127</f>
        <v>0</v>
      </c>
      <c r="E127" s="23" t="str">
        <f>IF(B127="","",IF(B127=0,"",(C127/B127)-1))</f>
        <v/>
      </c>
      <c r="F127" s="126" t="b">
        <f>IF(B127="",IF(Aloitus_Start!$D$1="Suomi","Tieto puuttuu: "&amp;B$3,IF(Aloitus_Start!$D$1="Svenska","Information saknas: "&amp;B$3)),"")</f>
        <v>0</v>
      </c>
      <c r="G127" s="126" t="b">
        <f>IF(C127="",IF(Aloitus_Start!$D$1="Suomi","Tieto puuttuu: "&amp;C$3,IF(Aloitus_Start!$D$1="Svenska","Information saknas: "&amp;C$3)),"")</f>
        <v>0</v>
      </c>
    </row>
    <row r="128" spans="1:12" x14ac:dyDescent="0.15">
      <c r="A128" s="4"/>
      <c r="B128" s="61"/>
      <c r="C128" s="62"/>
      <c r="D128" s="26"/>
      <c r="E128" s="36"/>
      <c r="F128" s="125"/>
      <c r="G128" s="125"/>
      <c r="H128" s="96" t="str">
        <f>IF(Aloitus_Start!$D$1="Suomi","Kirjastokäynnit",IF(Aloitus_Start!$D$1="Svenska","Biblioteksbesök","Valitse kieli - Välj spåket"))</f>
        <v>Valitse kieli - Välj spåket</v>
      </c>
      <c r="I128" s="35">
        <f>B$3</f>
        <v>0</v>
      </c>
      <c r="J128" s="35">
        <f>C$3</f>
        <v>0</v>
      </c>
      <c r="K128" s="52" t="str">
        <f>IF(Aloitus_Start!$D$1="Suomi","Muutos",IF(Aloitus_Start!$D$1="Svenska","Förändring","Valitse kieli - Välj spåket"))</f>
        <v>Valitse kieli - Välj spåket</v>
      </c>
      <c r="L128" s="52" t="str">
        <f>IF(Aloitus_Start!$D$1="Suomi","Muutos%",IF(Aloitus_Start!$D$1="Svenska","Förändr%","Valitse kieli - Välj spåket"))</f>
        <v>Valitse kieli - Välj spåket</v>
      </c>
    </row>
    <row r="129" spans="1:12" x14ac:dyDescent="0.15">
      <c r="A129" s="7"/>
      <c r="B129" s="63"/>
      <c r="C129" s="64"/>
      <c r="D129" s="27">
        <f>C129-B129</f>
        <v>0</v>
      </c>
      <c r="E129" s="23" t="str">
        <f>IF(B129="","",IF(B129=0,"",(C129/B129)-1))</f>
        <v/>
      </c>
      <c r="F129" s="98" t="b">
        <f>IF(B129="",IF(Aloitus_Start!$D$1="Suomi","Tieto puuttuu: "&amp;B$3,IF(Aloitus_Start!$D$1="Svenska","Information saknas: "&amp;B$3)),"")</f>
        <v>0</v>
      </c>
      <c r="G129" s="98" t="b">
        <f>IF(C129="",IF(Aloitus_Start!$D$1="Suomi","Tieto puuttuu: "&amp;C$3,IF(Aloitus_Start!$D$1="Svenska","Information saknas: "&amp;C$3)),"")</f>
        <v>0</v>
      </c>
      <c r="H129" s="38" t="str">
        <f>IF(Aloitus_Start!$D$1="Suomi","Fyysiset",IF(Aloitus_Start!$D$1="Svenska","Fysiska","Valitse kieli - Välj spåket"))</f>
        <v>Valitse kieli - Välj spåket</v>
      </c>
      <c r="I129" s="38">
        <f>B326</f>
        <v>0</v>
      </c>
      <c r="J129" s="38">
        <f>C326</f>
        <v>0</v>
      </c>
      <c r="K129" s="93">
        <f>J129-I129</f>
        <v>0</v>
      </c>
      <c r="L129" s="90" t="str">
        <f>IF(I129="","",IF(I129=0,"",(J129/I129)-1))</f>
        <v/>
      </c>
    </row>
    <row r="130" spans="1:12" x14ac:dyDescent="0.15">
      <c r="A130" s="4"/>
      <c r="B130" s="61"/>
      <c r="C130" s="62"/>
      <c r="D130" s="129" t="str">
        <f>IF(Aloitus_Start!$D$1="Suomi","Muutos",IF(Aloitus_Start!$D$1="Svenska","Förändring","Valitse kieli - Välj spåket"))</f>
        <v>Valitse kieli - Välj spåket</v>
      </c>
      <c r="E130" s="129" t="str">
        <f>IF(Aloitus_Start!$D$1="Suomi","Muutos%",IF(Aloitus_Start!$D$1="Svenska","Förändr%","Valitse kieli - Välj spåket"))</f>
        <v>Valitse kieli - Välj spåket</v>
      </c>
      <c r="F130" s="125"/>
      <c r="G130" s="125"/>
      <c r="H130" s="38" t="str">
        <f>IF(Aloitus_Start!$D$1="Suomi","Virtuaaliset",IF(Aloitus_Start!$D$1="Svenska","Virtuella","Valitse kieli - Välj spåket"))</f>
        <v>Valitse kieli - Välj spåket</v>
      </c>
      <c r="I130" s="38">
        <f>B321</f>
        <v>0</v>
      </c>
      <c r="J130" s="38">
        <f>C321</f>
        <v>0</v>
      </c>
      <c r="K130" s="93">
        <f>J130-I130</f>
        <v>0</v>
      </c>
      <c r="L130" s="90" t="str">
        <f>IF(I130="","",IF(I130=0,"",(J130/I130)-1))</f>
        <v/>
      </c>
    </row>
    <row r="131" spans="1:12" x14ac:dyDescent="0.15">
      <c r="A131" s="7"/>
      <c r="B131" s="63"/>
      <c r="C131" s="64"/>
      <c r="D131" s="27">
        <f>C131-B131</f>
        <v>0</v>
      </c>
      <c r="E131" s="23" t="str">
        <f>IF(B131="","",IF(B131=0,"",(C131/B131)-1))</f>
        <v/>
      </c>
      <c r="F131" s="98" t="b">
        <f>IF(B131="",IF(Aloitus_Start!$D$1="Suomi","Tieto puuttuu: "&amp;B$3,IF(Aloitus_Start!$D$1="Svenska","Information saknas: "&amp;B$3)),"")</f>
        <v>0</v>
      </c>
      <c r="G131" s="98" t="b">
        <f>IF(C131="",IF(Aloitus_Start!$D$1="Suomi","Tieto puuttuu: "&amp;C$3,IF(Aloitus_Start!$D$1="Svenska","Information saknas: "&amp;C$3)),"")</f>
        <v>0</v>
      </c>
      <c r="H131" s="38" t="str">
        <f>IF(Aloitus_Start!$D$1="Suomi","Yht.otot e-palveluihin",IF(Aloitus_Start!$D$1="Svenska","Kontakter till e-tjänsterna","Valitse kieli - Välj spåket"))</f>
        <v>Valitse kieli - Välj spåket</v>
      </c>
      <c r="I131" s="38">
        <f>B316</f>
        <v>0</v>
      </c>
      <c r="J131" s="38">
        <f>C316</f>
        <v>0</v>
      </c>
      <c r="K131" s="93">
        <f>J131-I131</f>
        <v>0</v>
      </c>
      <c r="L131" s="90" t="str">
        <f>IF(I131="","",IF(I131=0,"",(J131/I131)-1))</f>
        <v/>
      </c>
    </row>
    <row r="132" spans="1:12" x14ac:dyDescent="0.15">
      <c r="A132" s="7"/>
      <c r="B132" s="63"/>
      <c r="C132" s="64"/>
      <c r="D132" s="27">
        <f>C132-B132</f>
        <v>0</v>
      </c>
      <c r="E132" s="23" t="str">
        <f>IF(B132="","",IF(B132=0,"",(C132/B132)-1))</f>
        <v/>
      </c>
      <c r="F132" s="98" t="b">
        <f>IF(B132="",IF(Aloitus_Start!$D$1="Suomi","Tieto puuttuu: "&amp;B$3,IF(Aloitus_Start!$D$1="Svenska","Information saknas: "&amp;B$3)),"")</f>
        <v>0</v>
      </c>
      <c r="G132" s="98" t="b">
        <f>IF(C132="",IF(Aloitus_Start!$D$1="Suomi","Tieto puuttuu: "&amp;C$3,IF(Aloitus_Start!$D$1="Svenska","Information saknas: "&amp;C$3)),"")</f>
        <v>0</v>
      </c>
    </row>
    <row r="133" spans="1:12" x14ac:dyDescent="0.15">
      <c r="A133" s="7"/>
      <c r="B133" s="63"/>
      <c r="C133" s="64"/>
      <c r="D133" s="27">
        <f>C133-B133</f>
        <v>0</v>
      </c>
      <c r="E133" s="23" t="str">
        <f>IF(B133="","",IF(B133=0,"",(C133/B133)-1))</f>
        <v/>
      </c>
      <c r="F133" s="98" t="b">
        <f>IF(B133="",IF(Aloitus_Start!$D$1="Suomi","Tieto puuttuu: "&amp;B$3,IF(Aloitus_Start!$D$1="Svenska","Information saknas: "&amp;B$3)),"")</f>
        <v>0</v>
      </c>
      <c r="G133" s="98" t="b">
        <f>IF(C133="",IF(Aloitus_Start!$D$1="Suomi","Tieto puuttuu: "&amp;C$3,IF(Aloitus_Start!$D$1="Svenska","Information saknas: "&amp;C$3)),"")</f>
        <v>0</v>
      </c>
    </row>
    <row r="134" spans="1:12" x14ac:dyDescent="0.15">
      <c r="A134" s="7"/>
      <c r="B134" s="63"/>
      <c r="C134" s="64"/>
      <c r="D134" s="27">
        <f>C134-B134</f>
        <v>0</v>
      </c>
      <c r="E134" s="23" t="str">
        <f>IF(B134="","",IF(B134=0,"",(C134/B134)-1))</f>
        <v/>
      </c>
      <c r="F134" s="98" t="b">
        <f>IF(B134="",IF(Aloitus_Start!$D$1="Suomi","Tieto puuttuu: "&amp;B$3,IF(Aloitus_Start!$D$1="Svenska","Information saknas: "&amp;B$3)),"")</f>
        <v>0</v>
      </c>
      <c r="G134" s="98" t="b">
        <f>IF(C134="",IF(Aloitus_Start!$D$1="Suomi","Tieto puuttuu: "&amp;C$3,IF(Aloitus_Start!$D$1="Svenska","Information saknas: "&amp;C$3)),"")</f>
        <v>0</v>
      </c>
    </row>
    <row r="135" spans="1:12" x14ac:dyDescent="0.15">
      <c r="A135" s="7"/>
      <c r="B135" s="63"/>
      <c r="C135" s="64"/>
      <c r="D135" s="27">
        <f>C135-B135</f>
        <v>0</v>
      </c>
      <c r="E135" s="23" t="str">
        <f>IF(B135="","",IF(B135=0,"",(C135/B135)-1))</f>
        <v/>
      </c>
      <c r="F135" s="98" t="b">
        <f>IF(B135="",IF(Aloitus_Start!$D$1="Suomi","Tieto puuttuu: "&amp;B$3,IF(Aloitus_Start!$D$1="Svenska","Information saknas: "&amp;B$3)),"")</f>
        <v>0</v>
      </c>
      <c r="G135" s="98" t="b">
        <f>IF(C135="",IF(Aloitus_Start!$D$1="Suomi","Tieto puuttuu: "&amp;C$3,IF(Aloitus_Start!$D$1="Svenska","Information saknas: "&amp;C$3)),"")</f>
        <v>0</v>
      </c>
    </row>
    <row r="136" spans="1:12" x14ac:dyDescent="0.15">
      <c r="A136" s="4"/>
      <c r="B136" s="61"/>
      <c r="C136" s="62"/>
      <c r="D136" s="129" t="str">
        <f>IF(Aloitus_Start!$D$1="Suomi","Muutos",IF(Aloitus_Start!$D$1="Svenska","Förändring","Valitse kieli - Välj spåket"))</f>
        <v>Valitse kieli - Välj spåket</v>
      </c>
      <c r="E136" s="129" t="str">
        <f>IF(Aloitus_Start!$D$1="Suomi","Muutos%",IF(Aloitus_Start!$D$1="Svenska","Förändr%","Valitse kieli - Välj spåket"))</f>
        <v>Valitse kieli - Välj spåket</v>
      </c>
      <c r="F136" s="125"/>
      <c r="G136" s="125"/>
    </row>
    <row r="137" spans="1:12" x14ac:dyDescent="0.15">
      <c r="A137" s="7"/>
      <c r="B137" s="63"/>
      <c r="C137" s="64"/>
      <c r="D137" s="27">
        <f>C137-B137</f>
        <v>0</v>
      </c>
      <c r="E137" s="23" t="str">
        <f>IF(B137="","",IF(B137=0,"",(C137/B137)-1))</f>
        <v/>
      </c>
      <c r="F137" s="98" t="b">
        <f>IF(B137="",IF(Aloitus_Start!$D$1="Suomi","Tieto puuttuu: "&amp;B$3,IF(Aloitus_Start!$D$1="Svenska","Information saknas: "&amp;B$3)),"")</f>
        <v>0</v>
      </c>
      <c r="G137" s="98" t="b">
        <f>IF(C137="",IF(Aloitus_Start!$D$1="Suomi","Tieto puuttuu: "&amp;C$3,IF(Aloitus_Start!$D$1="Svenska","Information saknas: "&amp;C$3)),"")</f>
        <v>0</v>
      </c>
    </row>
    <row r="138" spans="1:12" x14ac:dyDescent="0.15">
      <c r="A138" s="7"/>
      <c r="B138" s="63"/>
      <c r="C138" s="64"/>
      <c r="D138" s="27">
        <f>C138-B138</f>
        <v>0</v>
      </c>
      <c r="E138" s="23" t="str">
        <f>IF(B138="","",IF(B138=0,"",(C138/B138)-1))</f>
        <v/>
      </c>
      <c r="F138" s="98" t="b">
        <f>IF(B138="",IF(Aloitus_Start!$D$1="Suomi","Tieto puuttuu: "&amp;B$3,IF(Aloitus_Start!$D$1="Svenska","Information saknas: "&amp;B$3)),"")</f>
        <v>0</v>
      </c>
      <c r="G138" s="98" t="b">
        <f>IF(C138="",IF(Aloitus_Start!$D$1="Suomi","Tieto puuttuu: "&amp;C$3,IF(Aloitus_Start!$D$1="Svenska","Information saknas: "&amp;C$3)),"")</f>
        <v>0</v>
      </c>
    </row>
    <row r="139" spans="1:12" x14ac:dyDescent="0.15">
      <c r="A139" s="7"/>
      <c r="B139" s="63"/>
      <c r="C139" s="64"/>
      <c r="D139" s="27">
        <f>C139-B139</f>
        <v>0</v>
      </c>
      <c r="E139" s="23" t="str">
        <f>IF(B139="","",IF(B139=0,"",(C139/B139)-1))</f>
        <v/>
      </c>
      <c r="F139" s="98" t="b">
        <f>IF(B139="",IF(Aloitus_Start!$D$1="Suomi","Tieto puuttuu: "&amp;B$3,IF(Aloitus_Start!$D$1="Svenska","Information saknas: "&amp;B$3)),"")</f>
        <v>0</v>
      </c>
      <c r="G139" s="98" t="b">
        <f>IF(C139="",IF(Aloitus_Start!$D$1="Suomi","Tieto puuttuu: "&amp;C$3,IF(Aloitus_Start!$D$1="Svenska","Information saknas: "&amp;C$3)),"")</f>
        <v>0</v>
      </c>
    </row>
    <row r="140" spans="1:12" x14ac:dyDescent="0.15">
      <c r="A140" s="4"/>
      <c r="B140" s="61"/>
      <c r="C140" s="62"/>
      <c r="D140" s="26"/>
      <c r="E140" s="36"/>
      <c r="F140" s="125"/>
      <c r="G140" s="125"/>
      <c r="H140" s="38"/>
      <c r="I140" s="42"/>
      <c r="J140" s="42"/>
      <c r="K140" s="89"/>
      <c r="L140" s="90"/>
    </row>
    <row r="141" spans="1:12" x14ac:dyDescent="0.15">
      <c r="A141" s="4"/>
      <c r="B141" s="61"/>
      <c r="C141" s="62"/>
      <c r="D141" s="129" t="str">
        <f>IF(Aloitus_Start!$D$1="Suomi","Muutos",IF(Aloitus_Start!$D$1="Svenska","Förändring","Valitse kieli - Välj spåket"))</f>
        <v>Valitse kieli - Välj spåket</v>
      </c>
      <c r="E141" s="129" t="str">
        <f>IF(Aloitus_Start!$D$1="Suomi","Muutos%",IF(Aloitus_Start!$D$1="Svenska","Förändr%","Valitse kieli - Välj spåket"))</f>
        <v>Valitse kieli - Välj spåket</v>
      </c>
      <c r="F141" s="125"/>
      <c r="G141" s="125"/>
      <c r="H141" s="38"/>
      <c r="I141" s="35"/>
      <c r="J141" s="35"/>
      <c r="K141" s="52"/>
      <c r="L141" s="52"/>
    </row>
    <row r="142" spans="1:12" x14ac:dyDescent="0.15">
      <c r="A142" s="7"/>
      <c r="B142" s="63"/>
      <c r="C142" s="64"/>
      <c r="D142" s="27">
        <f>C142-B142</f>
        <v>0</v>
      </c>
      <c r="E142" s="23" t="str">
        <f>IF(B142="","",IF(B142=0,"",(C142/B142)-1))</f>
        <v/>
      </c>
      <c r="F142" s="98" t="b">
        <f>IF(B142="",IF(Aloitus_Start!$D$1="Suomi","Tieto puuttuu: "&amp;B$3,IF(Aloitus_Start!$D$1="Svenska","Information saknas: "&amp;B$3)),"")</f>
        <v>0</v>
      </c>
      <c r="G142" s="98" t="b">
        <f>IF(C142="",IF(Aloitus_Start!$D$1="Suomi","Tieto puuttuu: "&amp;C$3,IF(Aloitus_Start!$D$1="Svenska","Information saknas: "&amp;C$3)),"")</f>
        <v>0</v>
      </c>
      <c r="H142" s="39"/>
      <c r="I142" s="42"/>
      <c r="J142" s="42"/>
      <c r="K142" s="89"/>
      <c r="L142" s="90"/>
    </row>
    <row r="143" spans="1:12" x14ac:dyDescent="0.15">
      <c r="A143" s="7"/>
      <c r="B143" s="63"/>
      <c r="C143" s="64"/>
      <c r="D143" s="27">
        <f>C143-B143</f>
        <v>0</v>
      </c>
      <c r="E143" s="23" t="str">
        <f>IF(B143="","",IF(B143=0,"",(C143/B143)-1))</f>
        <v/>
      </c>
      <c r="F143" s="98" t="b">
        <f>IF(B143="",IF(Aloitus_Start!$D$1="Suomi","Tieto puuttuu: "&amp;B$3,IF(Aloitus_Start!$D$1="Svenska","Information saknas: "&amp;B$3)),"")</f>
        <v>0</v>
      </c>
      <c r="G143" s="98" t="b">
        <f>IF(C143="",IF(Aloitus_Start!$D$1="Suomi","Tieto puuttuu: "&amp;C$3,IF(Aloitus_Start!$D$1="Svenska","Information saknas: "&amp;C$3)),"")</f>
        <v>0</v>
      </c>
      <c r="H143" s="38"/>
      <c r="I143" s="42"/>
      <c r="J143" s="42"/>
      <c r="K143" s="89"/>
      <c r="L143" s="90"/>
    </row>
    <row r="144" spans="1:12" x14ac:dyDescent="0.15">
      <c r="A144" s="3"/>
      <c r="B144" s="101"/>
      <c r="C144" s="102"/>
      <c r="D144" s="43"/>
      <c r="E144" s="44"/>
      <c r="F144" s="124"/>
      <c r="G144" s="124"/>
    </row>
    <row r="145" spans="1:12" x14ac:dyDescent="0.15">
      <c r="A145" s="4"/>
      <c r="B145" s="61"/>
      <c r="C145" s="62"/>
      <c r="D145" s="129" t="str">
        <f>IF(Aloitus_Start!$D$1="Suomi","Muutos",IF(Aloitus_Start!$D$1="Svenska","Förändring","Valitse kieli - Välj spåket"))</f>
        <v>Valitse kieli - Välj spåket</v>
      </c>
      <c r="E145" s="129" t="str">
        <f>IF(Aloitus_Start!$D$1="Suomi","Muutos%",IF(Aloitus_Start!$D$1="Svenska","Förändr%","Valitse kieli - Välj spåket"))</f>
        <v>Valitse kieli - Välj spåket</v>
      </c>
      <c r="F145" s="125"/>
      <c r="G145" s="125"/>
      <c r="H145" s="95"/>
      <c r="I145" s="35"/>
      <c r="J145" s="35"/>
      <c r="K145" s="52"/>
      <c r="L145" s="52"/>
    </row>
    <row r="146" spans="1:12" x14ac:dyDescent="0.15">
      <c r="A146" s="7"/>
      <c r="B146" s="63"/>
      <c r="C146" s="64"/>
      <c r="D146" s="27">
        <f>C146-B146</f>
        <v>0</v>
      </c>
      <c r="E146" s="23" t="str">
        <f>IF(B146="","",IF(B146=0,"",(C146/B146)-1))</f>
        <v/>
      </c>
      <c r="F146" s="98" t="b">
        <f>IF(B146="",IF(Aloitus_Start!$D$1="Suomi","Tieto puuttuu: "&amp;B$3,IF(Aloitus_Start!$D$1="Svenska","Information saknas: "&amp;B$3)),"")</f>
        <v>0</v>
      </c>
      <c r="G146" s="98" t="b">
        <f>IF(C146="",IF(Aloitus_Start!$D$1="Suomi","Tieto puuttuu: "&amp;C$3,IF(Aloitus_Start!$D$1="Svenska","Information saknas: "&amp;C$3)),"")</f>
        <v>0</v>
      </c>
      <c r="H146" s="39"/>
      <c r="I146" s="38"/>
      <c r="J146" s="38"/>
      <c r="K146" s="93"/>
      <c r="L146" s="90"/>
    </row>
    <row r="147" spans="1:12" x14ac:dyDescent="0.15">
      <c r="A147" s="7"/>
      <c r="B147" s="63"/>
      <c r="C147" s="64"/>
      <c r="D147" s="27">
        <f>C147-B147</f>
        <v>0</v>
      </c>
      <c r="E147" s="23" t="str">
        <f>IF(B147="","",IF(B147=0,"",(C147/B147)-1))</f>
        <v/>
      </c>
      <c r="F147" s="98" t="b">
        <f>IF(B147="",IF(Aloitus_Start!$D$1="Suomi","Tieto puuttuu: "&amp;B$3,IF(Aloitus_Start!$D$1="Svenska","Information saknas: "&amp;B$3)),"")</f>
        <v>0</v>
      </c>
      <c r="G147" s="98" t="b">
        <f>IF(C147="",IF(Aloitus_Start!$D$1="Suomi","Tieto puuttuu: "&amp;C$3,IF(Aloitus_Start!$D$1="Svenska","Information saknas: "&amp;C$3)),"")</f>
        <v>0</v>
      </c>
      <c r="H147" s="38"/>
      <c r="I147" s="38"/>
      <c r="J147" s="38"/>
      <c r="K147" s="93"/>
      <c r="L147" s="90"/>
    </row>
    <row r="148" spans="1:12" x14ac:dyDescent="0.15">
      <c r="A148" s="7"/>
      <c r="B148" s="63"/>
      <c r="C148" s="64"/>
      <c r="D148" s="27">
        <f>C148-B148</f>
        <v>0</v>
      </c>
      <c r="E148" s="23" t="str">
        <f>IF(B148="","",IF(B148=0,"",(C148/B148)-1))</f>
        <v/>
      </c>
      <c r="F148" s="98" t="b">
        <f>IF(B148="",IF(Aloitus_Start!$D$1="Suomi","Tieto puuttuu: "&amp;B$3,IF(Aloitus_Start!$D$1="Svenska","Information saknas: "&amp;B$3)),"")</f>
        <v>0</v>
      </c>
      <c r="G148" s="98" t="b">
        <f>IF(C148="",IF(Aloitus_Start!$D$1="Suomi","Tieto puuttuu: "&amp;C$3,IF(Aloitus_Start!$D$1="Svenska","Information saknas: "&amp;C$3)),"")</f>
        <v>0</v>
      </c>
      <c r="H148" s="38"/>
      <c r="I148" s="38"/>
      <c r="J148" s="38"/>
      <c r="K148" s="93"/>
      <c r="L148" s="90"/>
    </row>
    <row r="149" spans="1:12" x14ac:dyDescent="0.15">
      <c r="A149" s="83"/>
      <c r="B149" s="63"/>
      <c r="C149" s="64"/>
      <c r="D149" s="27">
        <f>C149-B149</f>
        <v>0</v>
      </c>
      <c r="E149" s="23" t="str">
        <f>IF(B149="","",IF(B149=0,"",(C149/B149)-1))</f>
        <v/>
      </c>
      <c r="F149" s="132" t="b">
        <f>IF(B149="",IF(Aloitus_Start!$D$1="Suomi","Tieto puuttuu: "&amp;B$3,IF(Aloitus_Start!$D$1="Svenska","Information saknas: "&amp;B$3)),"")</f>
        <v>0</v>
      </c>
      <c r="G149" s="132" t="b">
        <f>IF(C149="",IF(Aloitus_Start!$D$1="Suomi","Tieto puuttuu: "&amp;C$3,IF(Aloitus_Start!$D$1="Svenska","Information saknas: "&amp;C$3)),"")</f>
        <v>0</v>
      </c>
      <c r="H149" s="38"/>
      <c r="I149" s="38"/>
      <c r="J149" s="38"/>
      <c r="K149" s="93"/>
      <c r="L149" s="90"/>
    </row>
    <row r="150" spans="1:12" x14ac:dyDescent="0.15">
      <c r="A150" s="83"/>
      <c r="B150" s="63"/>
      <c r="C150" s="64"/>
      <c r="D150" s="27">
        <f>C150-B150</f>
        <v>0</v>
      </c>
      <c r="E150" s="23" t="str">
        <f>IF(B150="","",IF(B150=0,"",(C150/B150)-1))</f>
        <v/>
      </c>
      <c r="F150" s="132" t="b">
        <f>IF(B150="",IF(Aloitus_Start!$D$1="Suomi","Tieto puuttuu: "&amp;B$3,IF(Aloitus_Start!$D$1="Svenska","Information saknas: "&amp;B$3)),"")</f>
        <v>0</v>
      </c>
      <c r="G150" s="132" t="b">
        <f>IF(C150="",IF(Aloitus_Start!$D$1="Suomi","Tieto puuttuu: "&amp;C$3,IF(Aloitus_Start!$D$1="Svenska","Information saknas: "&amp;C$3)),"")</f>
        <v>0</v>
      </c>
      <c r="H150" s="38"/>
      <c r="I150" s="38"/>
      <c r="J150" s="38"/>
      <c r="K150" s="93"/>
      <c r="L150" s="90"/>
    </row>
    <row r="151" spans="1:12" x14ac:dyDescent="0.15">
      <c r="A151" s="4"/>
      <c r="B151" s="61"/>
      <c r="C151" s="62"/>
      <c r="D151" s="129" t="str">
        <f>IF(Aloitus_Start!$D$1="Suomi","Muutos",IF(Aloitus_Start!$D$1="Svenska","Förändring","Valitse kieli - Välj spåket"))</f>
        <v>Valitse kieli - Välj spåket</v>
      </c>
      <c r="E151" s="129" t="str">
        <f>IF(Aloitus_Start!$D$1="Suomi","Muutos%",IF(Aloitus_Start!$D$1="Svenska","Förändr%","Valitse kieli - Välj spåket"))</f>
        <v>Valitse kieli - Välj spåket</v>
      </c>
      <c r="F151" s="125"/>
      <c r="G151" s="125"/>
      <c r="H151" s="38"/>
      <c r="I151" s="38"/>
      <c r="J151" s="38"/>
      <c r="K151" s="93"/>
      <c r="L151" s="90"/>
    </row>
    <row r="152" spans="1:12" x14ac:dyDescent="0.15">
      <c r="A152" s="7"/>
      <c r="B152" s="63"/>
      <c r="C152" s="64"/>
      <c r="D152" s="27">
        <f>C152-B152</f>
        <v>0</v>
      </c>
      <c r="E152" s="23" t="str">
        <f>IF(B152="","",IF(B152=0,"",(C152/B152)-1))</f>
        <v/>
      </c>
      <c r="F152" s="98" t="b">
        <f>IF(B152="",IF(Aloitus_Start!$D$1="Suomi","Tieto puuttuu: "&amp;B$3,IF(Aloitus_Start!$D$1="Svenska","Information saknas: "&amp;B$3)),"")</f>
        <v>0</v>
      </c>
      <c r="G152" s="98" t="b">
        <f>IF(C152="",IF(Aloitus_Start!$D$1="Suomi","Tieto puuttuu: "&amp;C$3,IF(Aloitus_Start!$D$1="Svenska","Information saknas: "&amp;C$3)),"")</f>
        <v>0</v>
      </c>
      <c r="H152" s="39"/>
      <c r="I152" s="35"/>
      <c r="J152" s="35"/>
      <c r="K152" s="52"/>
      <c r="L152" s="52"/>
    </row>
    <row r="153" spans="1:12" x14ac:dyDescent="0.15">
      <c r="A153" s="4"/>
      <c r="B153" s="61"/>
      <c r="C153" s="62"/>
      <c r="D153" s="129" t="str">
        <f>IF(Aloitus_Start!$D$1="Suomi","Muutos",IF(Aloitus_Start!$D$1="Svenska","Förändring","Valitse kieli - Välj spåket"))</f>
        <v>Valitse kieli - Välj spåket</v>
      </c>
      <c r="E153" s="129" t="str">
        <f>IF(Aloitus_Start!$D$1="Suomi","Muutos%",IF(Aloitus_Start!$D$1="Svenska","Förändr%","Valitse kieli - Välj spåket"))</f>
        <v>Valitse kieli - Välj spåket</v>
      </c>
      <c r="F153" s="125"/>
      <c r="G153" s="125"/>
      <c r="H153" s="39"/>
      <c r="I153" s="42"/>
      <c r="J153" s="42"/>
      <c r="K153" s="89"/>
      <c r="L153" s="90"/>
    </row>
    <row r="154" spans="1:12" x14ac:dyDescent="0.15">
      <c r="A154" s="7"/>
      <c r="B154" s="63"/>
      <c r="C154" s="64"/>
      <c r="D154" s="27">
        <f>C154-B154</f>
        <v>0</v>
      </c>
      <c r="E154" s="23" t="str">
        <f>IF(B154="","",IF(B154=0,"",(C154/B154)-1))</f>
        <v/>
      </c>
      <c r="F154" s="98" t="b">
        <f>IF(B154="",IF(Aloitus_Start!$D$1="Suomi","Tieto puuttuu: "&amp;B$3,IF(Aloitus_Start!$D$1="Svenska","Information saknas: "&amp;B$3)),"")</f>
        <v>0</v>
      </c>
      <c r="G154" s="98" t="b">
        <f>IF(C154="",IF(Aloitus_Start!$D$1="Suomi","Tieto puuttuu: "&amp;C$3,IF(Aloitus_Start!$D$1="Svenska","Information saknas: "&amp;C$3)),"")</f>
        <v>0</v>
      </c>
      <c r="H154" s="39"/>
      <c r="I154" s="42"/>
      <c r="J154" s="42"/>
      <c r="K154" s="89"/>
      <c r="L154" s="90"/>
    </row>
    <row r="155" spans="1:12" x14ac:dyDescent="0.15">
      <c r="A155" s="7"/>
      <c r="B155" s="63"/>
      <c r="C155" s="64"/>
      <c r="D155" s="27">
        <f>C155-B155</f>
        <v>0</v>
      </c>
      <c r="E155" s="23" t="str">
        <f>IF(B155="","",IF(B155=0,"",(C155/B155)-1))</f>
        <v/>
      </c>
      <c r="F155" s="98" t="b">
        <f>IF(B155="",IF(Aloitus_Start!$D$1="Suomi","Tieto puuttuu: "&amp;B$3,IF(Aloitus_Start!$D$1="Svenska","Information saknas: "&amp;B$3)),"")</f>
        <v>0</v>
      </c>
      <c r="G155" s="98" t="b">
        <f>IF(C155="",IF(Aloitus_Start!$D$1="Suomi","Tieto puuttuu: "&amp;C$3,IF(Aloitus_Start!$D$1="Svenska","Information saknas: "&amp;C$3)),"")</f>
        <v>0</v>
      </c>
      <c r="H155" s="38"/>
      <c r="I155" s="35"/>
      <c r="J155" s="35"/>
      <c r="K155" s="52"/>
      <c r="L155" s="52"/>
    </row>
    <row r="156" spans="1:12" x14ac:dyDescent="0.15">
      <c r="A156" s="3"/>
      <c r="B156" s="101"/>
      <c r="C156" s="102"/>
      <c r="D156" s="133" t="str">
        <f>IF(Aloitus_Start!$D$1="Suomi","Muutos",IF(Aloitus_Start!$D$1="Svenska","Förändring","Valitse kieli - Välj spåket"))</f>
        <v>Valitse kieli - Välj spåket</v>
      </c>
      <c r="E156" s="133" t="str">
        <f>IF(Aloitus_Start!$D$1="Suomi","Muutos%",IF(Aloitus_Start!$D$1="Svenska","Förändr%","Valitse kieli - Välj spåket"))</f>
        <v>Valitse kieli - Välj spåket</v>
      </c>
      <c r="F156" s="124"/>
      <c r="G156" s="124"/>
      <c r="H156" s="38"/>
      <c r="I156" s="42"/>
      <c r="J156" s="42"/>
      <c r="K156" s="89"/>
      <c r="L156" s="90"/>
    </row>
    <row r="157" spans="1:12" x14ac:dyDescent="0.15">
      <c r="A157" s="4"/>
      <c r="B157" s="61"/>
      <c r="C157" s="62"/>
      <c r="D157" s="26">
        <f t="shared" ref="D157:D167" si="29">C157-B157</f>
        <v>0</v>
      </c>
      <c r="E157" s="23" t="str">
        <f t="shared" ref="E157:E167" si="30">IF(B157="","",IF(B157=0,"",(C157/B157)-1))</f>
        <v/>
      </c>
      <c r="F157" s="125" t="b">
        <f>IF(B157="",IF(Aloitus_Start!$D$1="Suomi","Tieto puuttuu: "&amp;B$3,IF(Aloitus_Start!$D$1="Svenska","Information saknas: "&amp;B$3)),"")</f>
        <v>0</v>
      </c>
      <c r="G157" s="125" t="b">
        <f>IF(C157="",IF(Aloitus_Start!$D$1="Suomi","Tieto puuttuu: "&amp;C$3,IF(Aloitus_Start!$D$1="Svenska","Information saknas: "&amp;C$3)),"")</f>
        <v>0</v>
      </c>
      <c r="H157" s="38"/>
      <c r="I157" s="42"/>
      <c r="J157" s="42"/>
      <c r="K157" s="89"/>
      <c r="L157" s="90"/>
    </row>
    <row r="158" spans="1:12" x14ac:dyDescent="0.15">
      <c r="A158" s="4"/>
      <c r="B158" s="61"/>
      <c r="C158" s="62"/>
      <c r="D158" s="26">
        <f t="shared" si="29"/>
        <v>0</v>
      </c>
      <c r="E158" s="23" t="str">
        <f t="shared" si="30"/>
        <v/>
      </c>
      <c r="F158" s="125" t="b">
        <f>IF(B158="",IF(Aloitus_Start!$D$1="Suomi","Tieto puuttuu: "&amp;B$3,IF(Aloitus_Start!$D$1="Svenska","Information saknas: "&amp;B$3)),"")</f>
        <v>0</v>
      </c>
      <c r="G158" s="125" t="b">
        <f>IF(C158="",IF(Aloitus_Start!$D$1="Suomi","Tieto puuttuu: "&amp;C$3,IF(Aloitus_Start!$D$1="Svenska","Information saknas: "&amp;C$3)),"")</f>
        <v>0</v>
      </c>
    </row>
    <row r="159" spans="1:12" x14ac:dyDescent="0.15">
      <c r="A159" s="5"/>
      <c r="B159" s="57"/>
      <c r="C159" s="58"/>
      <c r="D159" s="22">
        <f t="shared" si="29"/>
        <v>0</v>
      </c>
      <c r="E159" s="23" t="str">
        <f t="shared" si="30"/>
        <v/>
      </c>
      <c r="F159" s="126" t="b">
        <f>IF(B159="",IF(Aloitus_Start!$D$1="Suomi","Tieto puuttuu: "&amp;B$3,IF(Aloitus_Start!$D$1="Svenska","Information saknas: "&amp;B$3)),"")</f>
        <v>0</v>
      </c>
      <c r="G159" s="126" t="b">
        <f>IF(C159="",IF(Aloitus_Start!$D$1="Suomi","Tieto puuttuu: "&amp;C$3,IF(Aloitus_Start!$D$1="Svenska","Information saknas: "&amp;C$3)),"")</f>
        <v>0</v>
      </c>
      <c r="H159" s="95"/>
      <c r="I159" s="35"/>
      <c r="J159" s="35"/>
      <c r="K159" s="52"/>
      <c r="L159" s="52"/>
    </row>
    <row r="160" spans="1:12" x14ac:dyDescent="0.15">
      <c r="A160" s="7"/>
      <c r="B160" s="63"/>
      <c r="C160" s="64"/>
      <c r="D160" s="27">
        <f t="shared" si="29"/>
        <v>0</v>
      </c>
      <c r="E160" s="23" t="str">
        <f t="shared" si="30"/>
        <v/>
      </c>
      <c r="F160" s="98" t="b">
        <f>IF(B160="",IF(Aloitus_Start!$D$1="Suomi","Tieto puuttuu: "&amp;B$3,IF(Aloitus_Start!$D$1="Svenska","Information saknas: "&amp;B$3)),"")</f>
        <v>0</v>
      </c>
      <c r="G160" s="98" t="b">
        <f>IF(C160="",IF(Aloitus_Start!$D$1="Suomi","Tieto puuttuu: "&amp;C$3,IF(Aloitus_Start!$D$1="Svenska","Information saknas: "&amp;C$3)),"")</f>
        <v>0</v>
      </c>
      <c r="H160" s="39"/>
      <c r="I160" s="38"/>
      <c r="J160" s="38"/>
      <c r="K160" s="93"/>
      <c r="L160" s="90"/>
    </row>
    <row r="161" spans="1:12" x14ac:dyDescent="0.15">
      <c r="A161" s="7"/>
      <c r="B161" s="63"/>
      <c r="C161" s="64"/>
      <c r="D161" s="27">
        <f t="shared" si="29"/>
        <v>0</v>
      </c>
      <c r="E161" s="23" t="str">
        <f t="shared" si="30"/>
        <v/>
      </c>
      <c r="F161" s="98" t="b">
        <f>IF(B161="",IF(Aloitus_Start!$D$1="Suomi","Tieto puuttuu: "&amp;B$3,IF(Aloitus_Start!$D$1="Svenska","Information saknas: "&amp;B$3)),"")</f>
        <v>0</v>
      </c>
      <c r="G161" s="98" t="b">
        <f>IF(C161="",IF(Aloitus_Start!$D$1="Suomi","Tieto puuttuu: "&amp;C$3,IF(Aloitus_Start!$D$1="Svenska","Information saknas: "&amp;C$3)),"")</f>
        <v>0</v>
      </c>
      <c r="H161" s="38"/>
      <c r="I161" s="38"/>
      <c r="J161" s="38"/>
      <c r="K161" s="93"/>
      <c r="L161" s="90"/>
    </row>
    <row r="162" spans="1:12" x14ac:dyDescent="0.15">
      <c r="A162" s="7"/>
      <c r="B162" s="63"/>
      <c r="C162" s="64"/>
      <c r="D162" s="27">
        <f t="shared" si="29"/>
        <v>0</v>
      </c>
      <c r="E162" s="23" t="str">
        <f t="shared" si="30"/>
        <v/>
      </c>
      <c r="F162" s="98" t="b">
        <f>IF(B162="",IF(Aloitus_Start!$D$1="Suomi","Tieto puuttuu: "&amp;B$3,IF(Aloitus_Start!$D$1="Svenska","Information saknas: "&amp;B$3)),"")</f>
        <v>0</v>
      </c>
      <c r="G162" s="98" t="b">
        <f>IF(C162="",IF(Aloitus_Start!$D$1="Suomi","Tieto puuttuu: "&amp;C$3,IF(Aloitus_Start!$D$1="Svenska","Information saknas: "&amp;C$3)),"")</f>
        <v>0</v>
      </c>
      <c r="H162" s="38"/>
      <c r="I162" s="38"/>
      <c r="J162" s="38"/>
      <c r="K162" s="93"/>
      <c r="L162" s="90"/>
    </row>
    <row r="163" spans="1:12" x14ac:dyDescent="0.15">
      <c r="A163" s="5"/>
      <c r="B163" s="57"/>
      <c r="C163" s="58"/>
      <c r="D163" s="22">
        <f t="shared" si="29"/>
        <v>0</v>
      </c>
      <c r="E163" s="23" t="str">
        <f t="shared" si="30"/>
        <v/>
      </c>
      <c r="F163" s="126" t="b">
        <f>IF(B163="",IF(Aloitus_Start!$D$1="Suomi","Tieto puuttuu: "&amp;B$3,IF(Aloitus_Start!$D$1="Svenska","Information saknas: "&amp;B$3)),"")</f>
        <v>0</v>
      </c>
      <c r="G163" s="126" t="b">
        <f>IF(C163="",IF(Aloitus_Start!$D$1="Suomi","Tieto puuttuu: "&amp;C$3,IF(Aloitus_Start!$D$1="Svenska","Information saknas: "&amp;C$3)),"")</f>
        <v>0</v>
      </c>
      <c r="H163" s="38"/>
      <c r="I163" s="38"/>
      <c r="J163" s="38"/>
      <c r="K163" s="93"/>
      <c r="L163" s="90"/>
    </row>
    <row r="164" spans="1:12" x14ac:dyDescent="0.15">
      <c r="A164" s="7"/>
      <c r="B164" s="63"/>
      <c r="C164" s="64"/>
      <c r="D164" s="27">
        <f t="shared" si="29"/>
        <v>0</v>
      </c>
      <c r="E164" s="23" t="str">
        <f t="shared" si="30"/>
        <v/>
      </c>
      <c r="F164" s="98" t="b">
        <f>IF(B164="",IF(Aloitus_Start!$D$1="Suomi","Tieto puuttuu: "&amp;B$3,IF(Aloitus_Start!$D$1="Svenska","Information saknas: "&amp;B$3)),"")</f>
        <v>0</v>
      </c>
      <c r="G164" s="98" t="b">
        <f>IF(C164="",IF(Aloitus_Start!$D$1="Suomi","Tieto puuttuu: "&amp;C$3,IF(Aloitus_Start!$D$1="Svenska","Information saknas: "&amp;C$3)),"")</f>
        <v>0</v>
      </c>
      <c r="H164" s="38"/>
      <c r="I164" s="38"/>
      <c r="J164" s="38"/>
      <c r="K164" s="93"/>
      <c r="L164" s="90"/>
    </row>
    <row r="165" spans="1:12" x14ac:dyDescent="0.15">
      <c r="A165" s="7"/>
      <c r="B165" s="63"/>
      <c r="C165" s="64"/>
      <c r="D165" s="27">
        <f t="shared" si="29"/>
        <v>0</v>
      </c>
      <c r="E165" s="23" t="str">
        <f t="shared" si="30"/>
        <v/>
      </c>
      <c r="F165" s="98" t="b">
        <f>IF(B165="",IF(Aloitus_Start!$D$1="Suomi","Tieto puuttuu: "&amp;B$3,IF(Aloitus_Start!$D$1="Svenska","Information saknas: "&amp;B$3)),"")</f>
        <v>0</v>
      </c>
      <c r="G165" s="98" t="b">
        <f>IF(C165="",IF(Aloitus_Start!$D$1="Suomi","Tieto puuttuu: "&amp;C$3,IF(Aloitus_Start!$D$1="Svenska","Information saknas: "&amp;C$3)),"")</f>
        <v>0</v>
      </c>
      <c r="H165" s="38"/>
      <c r="I165" s="38"/>
      <c r="J165" s="38"/>
      <c r="K165" s="93"/>
      <c r="L165" s="90"/>
    </row>
    <row r="166" spans="1:12" x14ac:dyDescent="0.15">
      <c r="A166" s="7"/>
      <c r="B166" s="63"/>
      <c r="C166" s="64"/>
      <c r="D166" s="27">
        <f t="shared" si="29"/>
        <v>0</v>
      </c>
      <c r="E166" s="23" t="str">
        <f t="shared" si="30"/>
        <v/>
      </c>
      <c r="F166" s="98" t="b">
        <f>IF(B166="",IF(Aloitus_Start!$D$1="Suomi","Tieto puuttuu: "&amp;B$3,IF(Aloitus_Start!$D$1="Svenska","Information saknas: "&amp;B$3)),"")</f>
        <v>0</v>
      </c>
      <c r="G166" s="98" t="b">
        <f>IF(C166="",IF(Aloitus_Start!$D$1="Suomi","Tieto puuttuu: "&amp;C$3,IF(Aloitus_Start!$D$1="Svenska","Information saknas: "&amp;C$3)),"")</f>
        <v>0</v>
      </c>
      <c r="H166" s="39"/>
      <c r="I166" s="35"/>
      <c r="J166" s="35"/>
      <c r="K166" s="52"/>
      <c r="L166" s="52"/>
    </row>
    <row r="167" spans="1:12" x14ac:dyDescent="0.15">
      <c r="A167" s="5"/>
      <c r="B167" s="57"/>
      <c r="C167" s="58"/>
      <c r="D167" s="22">
        <f t="shared" si="29"/>
        <v>0</v>
      </c>
      <c r="E167" s="23" t="str">
        <f t="shared" si="30"/>
        <v/>
      </c>
      <c r="F167" s="126" t="b">
        <f>IF(B167="",IF(Aloitus_Start!$D$1="Suomi","Tieto puuttuu: "&amp;B$3,IF(Aloitus_Start!$D$1="Svenska","Information saknas: "&amp;B$3)),"")</f>
        <v>0</v>
      </c>
      <c r="G167" s="126" t="b">
        <f>IF(C167="",IF(Aloitus_Start!$D$1="Suomi","Tieto puuttuu: "&amp;C$3,IF(Aloitus_Start!$D$1="Svenska","Information saknas: "&amp;C$3)),"")</f>
        <v>0</v>
      </c>
      <c r="H167" s="39"/>
      <c r="I167" s="42"/>
      <c r="J167" s="42"/>
      <c r="K167" s="89"/>
      <c r="L167" s="90"/>
    </row>
    <row r="168" spans="1:12" x14ac:dyDescent="0.15">
      <c r="A168" s="4"/>
      <c r="B168" s="61"/>
      <c r="C168" s="62"/>
      <c r="D168" s="129" t="str">
        <f>IF(Aloitus_Start!$D$1="Suomi","Muutos",IF(Aloitus_Start!$D$1="Svenska","Förändring","Valitse kieli - Välj spåket"))</f>
        <v>Valitse kieli - Välj spåket</v>
      </c>
      <c r="E168" s="129" t="str">
        <f>IF(Aloitus_Start!$D$1="Suomi","Muutos%",IF(Aloitus_Start!$D$1="Svenska","Förändr%","Valitse kieli - Välj spåket"))</f>
        <v>Valitse kieli - Välj spåket</v>
      </c>
      <c r="F168" s="125"/>
      <c r="G168" s="125"/>
      <c r="H168" s="39"/>
      <c r="I168" s="42"/>
      <c r="J168" s="42"/>
      <c r="K168" s="89"/>
      <c r="L168" s="90"/>
    </row>
    <row r="169" spans="1:12" x14ac:dyDescent="0.15">
      <c r="A169" s="7"/>
      <c r="B169" s="63"/>
      <c r="C169" s="64"/>
      <c r="D169" s="27">
        <f>C169-B169</f>
        <v>0</v>
      </c>
      <c r="E169" s="23" t="str">
        <f>IF(B169="","",IF(B169=0,"",(C169/B169)-1))</f>
        <v/>
      </c>
      <c r="F169" s="98" t="b">
        <f>IF(B169="",IF(Aloitus_Start!$D$1="Suomi","Tieto puuttuu: "&amp;B$3,IF(Aloitus_Start!$D$1="Svenska","Information saknas: "&amp;B$3)),"")</f>
        <v>0</v>
      </c>
      <c r="G169" s="98" t="b">
        <f>IF(C169="",IF(Aloitus_Start!$D$1="Suomi","Tieto puuttuu: "&amp;C$3,IF(Aloitus_Start!$D$1="Svenska","Information saknas: "&amp;C$3)),"")</f>
        <v>0</v>
      </c>
      <c r="H169" s="39"/>
      <c r="I169" s="35"/>
      <c r="J169" s="35"/>
      <c r="K169" s="52"/>
      <c r="L169" s="52"/>
    </row>
    <row r="170" spans="1:12" x14ac:dyDescent="0.15">
      <c r="A170" s="7"/>
      <c r="B170" s="63"/>
      <c r="C170" s="64"/>
      <c r="D170" s="27">
        <f>C170-B170</f>
        <v>0</v>
      </c>
      <c r="E170" s="23" t="str">
        <f>IF(B170="","",IF(B170=0,"",(C170/B170)-1))</f>
        <v/>
      </c>
      <c r="F170" s="98" t="b">
        <f>IF(B170="",IF(Aloitus_Start!$D$1="Suomi","Tieto puuttuu: "&amp;B$3,IF(Aloitus_Start!$D$1="Svenska","Information saknas: "&amp;B$3)),"")</f>
        <v>0</v>
      </c>
      <c r="G170" s="98" t="b">
        <f>IF(C170="",IF(Aloitus_Start!$D$1="Suomi","Tieto puuttuu: "&amp;C$3,IF(Aloitus_Start!$D$1="Svenska","Information saknas: "&amp;C$3)),"")</f>
        <v>0</v>
      </c>
      <c r="H170" s="39"/>
      <c r="I170" s="42"/>
      <c r="J170" s="42"/>
      <c r="K170" s="89"/>
      <c r="L170" s="90"/>
    </row>
    <row r="171" spans="1:12" x14ac:dyDescent="0.15">
      <c r="A171" s="3"/>
      <c r="B171" s="101"/>
      <c r="C171" s="102"/>
      <c r="D171" s="43"/>
      <c r="E171" s="44"/>
      <c r="F171" s="124"/>
      <c r="G171" s="124"/>
      <c r="H171" s="39"/>
      <c r="I171" s="42"/>
      <c r="J171" s="42"/>
      <c r="K171" s="89"/>
      <c r="L171" s="90"/>
    </row>
    <row r="172" spans="1:12" x14ac:dyDescent="0.15">
      <c r="A172" s="4"/>
      <c r="B172" s="61"/>
      <c r="C172" s="62"/>
      <c r="D172" s="129"/>
      <c r="E172" s="129"/>
      <c r="F172" s="125"/>
      <c r="G172" s="125"/>
    </row>
    <row r="173" spans="1:12" x14ac:dyDescent="0.15">
      <c r="A173" s="5"/>
      <c r="B173" s="57"/>
      <c r="C173" s="58"/>
      <c r="D173" s="22"/>
      <c r="E173" s="34"/>
      <c r="F173" s="126"/>
      <c r="G173" s="126"/>
      <c r="H173" s="95"/>
      <c r="I173" s="35"/>
      <c r="J173" s="35"/>
      <c r="K173" s="52"/>
      <c r="L173" s="52"/>
    </row>
    <row r="174" spans="1:12" x14ac:dyDescent="0.15">
      <c r="A174" s="6"/>
      <c r="B174" s="59"/>
      <c r="C174" s="60"/>
      <c r="D174" s="131" t="str">
        <f>IF(Aloitus_Start!$D$1="Suomi","Muutos",IF(Aloitus_Start!$D$1="Svenska","Förändring","Valitse kieli - Välj spåket"))</f>
        <v>Valitse kieli - Välj spåket</v>
      </c>
      <c r="E174" s="131" t="str">
        <f>IF(Aloitus_Start!$D$1="Suomi","Muutos%",IF(Aloitus_Start!$D$1="Svenska","Förändr%","Valitse kieli - Välj spåket"))</f>
        <v>Valitse kieli - Välj spåket</v>
      </c>
      <c r="F174" s="127"/>
      <c r="G174" s="127"/>
      <c r="H174" s="38"/>
      <c r="I174" s="38"/>
      <c r="J174" s="38"/>
      <c r="K174" s="93"/>
      <c r="L174" s="90"/>
    </row>
    <row r="175" spans="1:12" x14ac:dyDescent="0.15">
      <c r="A175" s="7"/>
      <c r="B175" s="63"/>
      <c r="C175" s="64"/>
      <c r="D175" s="27">
        <f>C175-B175</f>
        <v>0</v>
      </c>
      <c r="E175" s="23" t="str">
        <f>IF(B175="","",IF(B175=0,"",(C175/B175)-1))</f>
        <v/>
      </c>
      <c r="F175" s="98" t="b">
        <f>IF(B175="",IF(Aloitus_Start!$D$1="Suomi","Tieto puuttuu: "&amp;B$3,IF(Aloitus_Start!$D$1="Svenska","Information saknas: "&amp;B$3)),"")</f>
        <v>0</v>
      </c>
      <c r="G175" s="98" t="b">
        <f>IF(C175="",IF(Aloitus_Start!$D$1="Suomi","Tieto puuttuu: "&amp;C$3,IF(Aloitus_Start!$D$1="Svenska","Information saknas: "&amp;C$3)),"")</f>
        <v>0</v>
      </c>
      <c r="H175" s="39"/>
      <c r="I175" s="38"/>
      <c r="J175" s="38"/>
      <c r="K175" s="93"/>
      <c r="L175" s="90"/>
    </row>
    <row r="176" spans="1:12" x14ac:dyDescent="0.15">
      <c r="A176" s="7"/>
      <c r="B176" s="63"/>
      <c r="C176" s="64"/>
      <c r="D176" s="27">
        <f>C176-B176</f>
        <v>0</v>
      </c>
      <c r="E176" s="23" t="str">
        <f>IF(B176="","",IF(B176=0,"",(C176/B176)-1))</f>
        <v/>
      </c>
      <c r="F176" s="98" t="b">
        <f>IF(B176="",IF(Aloitus_Start!$D$1="Suomi","Tieto puuttuu: "&amp;B$3,IF(Aloitus_Start!$D$1="Svenska","Information saknas: "&amp;B$3)),"")</f>
        <v>0</v>
      </c>
      <c r="G176" s="98" t="b">
        <f>IF(C176="",IF(Aloitus_Start!$D$1="Suomi","Tieto puuttuu: "&amp;C$3,IF(Aloitus_Start!$D$1="Svenska","Information saknas: "&amp;C$3)),"")</f>
        <v>0</v>
      </c>
      <c r="H176" s="38"/>
      <c r="I176" s="38"/>
      <c r="J176" s="38"/>
      <c r="K176" s="93"/>
      <c r="L176" s="90"/>
    </row>
    <row r="177" spans="1:12" x14ac:dyDescent="0.15">
      <c r="A177" s="6"/>
      <c r="B177" s="59"/>
      <c r="C177" s="60"/>
      <c r="D177" s="131" t="str">
        <f>IF(Aloitus_Start!$D$1="Suomi","Muutos",IF(Aloitus_Start!$D$1="Svenska","Förändring","Valitse kieli - Välj spåket"))</f>
        <v>Valitse kieli - Välj spåket</v>
      </c>
      <c r="E177" s="131" t="str">
        <f>IF(Aloitus_Start!$D$1="Suomi","Muutos%",IF(Aloitus_Start!$D$1="Svenska","Förändr%","Valitse kieli - Välj spåket"))</f>
        <v>Valitse kieli - Välj spåket</v>
      </c>
      <c r="F177" s="127"/>
      <c r="G177" s="127"/>
      <c r="H177" s="39"/>
      <c r="I177" s="42"/>
      <c r="J177" s="42"/>
      <c r="K177" s="89"/>
      <c r="L177" s="90"/>
    </row>
    <row r="178" spans="1:12" x14ac:dyDescent="0.15">
      <c r="A178" s="7"/>
      <c r="B178" s="63"/>
      <c r="C178" s="64"/>
      <c r="D178" s="27">
        <f>C178-B178</f>
        <v>0</v>
      </c>
      <c r="E178" s="23" t="str">
        <f>IF(B178="","",IF(B178=0,"",(C178/B178)-1))</f>
        <v/>
      </c>
      <c r="F178" s="98" t="b">
        <f>IF(B178="",IF(Aloitus_Start!$D$1="Suomi","Tieto puuttuu: "&amp;B$3,IF(Aloitus_Start!$D$1="Svenska","Information saknas: "&amp;B$3)),"")</f>
        <v>0</v>
      </c>
      <c r="G178" s="98" t="b">
        <f>IF(C178="",IF(Aloitus_Start!$D$1="Suomi","Tieto puuttuu: "&amp;C$3,IF(Aloitus_Start!$D$1="Svenska","Information saknas: "&amp;C$3)),"")</f>
        <v>0</v>
      </c>
      <c r="H178" s="38"/>
      <c r="I178" s="42"/>
      <c r="J178" s="42"/>
      <c r="K178" s="89"/>
      <c r="L178" s="90"/>
    </row>
    <row r="179" spans="1:12" x14ac:dyDescent="0.15">
      <c r="A179" s="7"/>
      <c r="B179" s="63"/>
      <c r="C179" s="64"/>
      <c r="D179" s="27">
        <f>C179-B179</f>
        <v>0</v>
      </c>
      <c r="E179" s="23" t="str">
        <f>IF(B179="","",IF(B179=0,"",(C179/B179)-1))</f>
        <v/>
      </c>
      <c r="F179" s="98" t="b">
        <f>IF(B179="",IF(Aloitus_Start!$D$1="Suomi","Tieto puuttuu: "&amp;B$3,IF(Aloitus_Start!$D$1="Svenska","Information saknas: "&amp;B$3)),"")</f>
        <v>0</v>
      </c>
      <c r="G179" s="98" t="b">
        <f>IF(C179="",IF(Aloitus_Start!$D$1="Suomi","Tieto puuttuu: "&amp;C$3,IF(Aloitus_Start!$D$1="Svenska","Information saknas: "&amp;C$3)),"")</f>
        <v>0</v>
      </c>
    </row>
    <row r="180" spans="1:12" x14ac:dyDescent="0.15">
      <c r="A180" s="6"/>
      <c r="B180" s="59"/>
      <c r="C180" s="60"/>
      <c r="D180" s="24">
        <f>C180-B180</f>
        <v>0</v>
      </c>
      <c r="E180" s="25" t="str">
        <f>IF(B180="","",IF(B180=0,"",(C180/B180)-1))</f>
        <v/>
      </c>
      <c r="F180" s="127" t="b">
        <f>IF(B180="",IF(Aloitus_Start!$D$1="Suomi","Tieto puuttuu: "&amp;B$3,IF(Aloitus_Start!$D$1="Svenska","Information saknas: "&amp;B$3)),"")</f>
        <v>0</v>
      </c>
      <c r="G180" s="127" t="b">
        <f>IF(C180="",IF(Aloitus_Start!$D$1="Suomi","Tieto puuttuu: "&amp;C$3,IF(Aloitus_Start!$D$1="Svenska","Information saknas: "&amp;C$3)),"")</f>
        <v>0</v>
      </c>
      <c r="H180" s="95"/>
      <c r="I180" s="35"/>
      <c r="J180" s="35"/>
      <c r="K180" s="52"/>
      <c r="L180" s="52"/>
    </row>
    <row r="181" spans="1:12" x14ac:dyDescent="0.15">
      <c r="A181" s="7"/>
      <c r="B181" s="63"/>
      <c r="C181" s="64"/>
      <c r="D181" s="27">
        <f>C181-B181</f>
        <v>0</v>
      </c>
      <c r="E181" s="23" t="str">
        <f>IF(B181="","",IF(B181=0,"",(C181/B181)-1))</f>
        <v/>
      </c>
      <c r="F181" s="98" t="b">
        <f>IF(B181="",IF(Aloitus_Start!$D$1="Suomi","Tieto puuttuu: "&amp;B$3,IF(Aloitus_Start!$D$1="Svenska","Information saknas: "&amp;B$3)),"")</f>
        <v>0</v>
      </c>
      <c r="G181" s="98" t="b">
        <f>IF(C181="",IF(Aloitus_Start!$D$1="Suomi","Tieto puuttuu: "&amp;C$3,IF(Aloitus_Start!$D$1="Svenska","Information saknas: "&amp;C$3)),"")</f>
        <v>0</v>
      </c>
      <c r="H181" s="38"/>
      <c r="I181" s="38"/>
      <c r="J181" s="38"/>
      <c r="K181" s="93"/>
      <c r="L181" s="90"/>
    </row>
    <row r="182" spans="1:12" x14ac:dyDescent="0.15">
      <c r="A182" s="6"/>
      <c r="B182" s="59"/>
      <c r="C182" s="60"/>
      <c r="D182" s="131" t="str">
        <f>IF(Aloitus_Start!$D$1="Suomi","Muutos",IF(Aloitus_Start!$D$1="Svenska","Förändring","Valitse kieli - Välj spåket"))</f>
        <v>Valitse kieli - Välj spåket</v>
      </c>
      <c r="E182" s="131" t="str">
        <f>IF(Aloitus_Start!$D$1="Suomi","Muutos%",IF(Aloitus_Start!$D$1="Svenska","Förändr%","Valitse kieli - Välj spåket"))</f>
        <v>Valitse kieli - Välj spåket</v>
      </c>
      <c r="F182" s="127"/>
      <c r="G182" s="127"/>
      <c r="H182" s="39"/>
      <c r="I182" s="38"/>
      <c r="J182" s="38"/>
      <c r="K182" s="93"/>
      <c r="L182" s="90"/>
    </row>
    <row r="183" spans="1:12" x14ac:dyDescent="0.15">
      <c r="A183" s="7"/>
      <c r="B183" s="63"/>
      <c r="C183" s="64"/>
      <c r="D183" s="27">
        <f>C183-B183</f>
        <v>0</v>
      </c>
      <c r="E183" s="23" t="str">
        <f>IF(B183="","",IF(B183=0,"",(C183/B183)-1))</f>
        <v/>
      </c>
      <c r="F183" s="98" t="b">
        <f>IF(B183="",IF(Aloitus_Start!$D$1="Suomi","Tieto puuttuu: "&amp;B$3,IF(Aloitus_Start!$D$1="Svenska","Information saknas: "&amp;B$3)),"")</f>
        <v>0</v>
      </c>
      <c r="G183" s="98" t="b">
        <f>IF(C183="",IF(Aloitus_Start!$D$1="Suomi","Tieto puuttuu: "&amp;C$3,IF(Aloitus_Start!$D$1="Svenska","Information saknas: "&amp;C$3)),"")</f>
        <v>0</v>
      </c>
      <c r="H183" s="38"/>
      <c r="I183" s="38"/>
      <c r="J183" s="38"/>
      <c r="K183" s="93"/>
      <c r="L183" s="90"/>
    </row>
    <row r="184" spans="1:12" x14ac:dyDescent="0.15">
      <c r="A184" s="5"/>
      <c r="B184" s="57"/>
      <c r="C184" s="58"/>
      <c r="D184" s="134" t="str">
        <f>IF(Aloitus_Start!$D$1="Suomi","Muutos",IF(Aloitus_Start!$D$1="Svenska","Förändring","Valitse kieli - Välj spåket"))</f>
        <v>Valitse kieli - Välj spåket</v>
      </c>
      <c r="E184" s="134" t="str">
        <f>IF(Aloitus_Start!$D$1="Suomi","Muutos%",IF(Aloitus_Start!$D$1="Svenska","Förändr%","Valitse kieli - Välj spåket"))</f>
        <v>Valitse kieli - Välj spåket</v>
      </c>
      <c r="F184" s="126"/>
      <c r="G184" s="126"/>
      <c r="H184" s="39"/>
      <c r="I184" s="42"/>
      <c r="J184" s="42"/>
      <c r="K184" s="89"/>
      <c r="L184" s="90"/>
    </row>
    <row r="185" spans="1:12" x14ac:dyDescent="0.15">
      <c r="A185" s="7"/>
      <c r="B185" s="63"/>
      <c r="C185" s="64"/>
      <c r="D185" s="27">
        <f>C185-B185</f>
        <v>0</v>
      </c>
      <c r="E185" s="23" t="str">
        <f>IF(B185="","",IF(B185=0,"",(C185/B185)-1))</f>
        <v/>
      </c>
      <c r="F185" s="98" t="b">
        <f>IF(B185="",IF(Aloitus_Start!$D$1="Suomi","Tieto puuttuu: "&amp;B$3,IF(Aloitus_Start!$D$1="Svenska","Information saknas: "&amp;B$3)),"")</f>
        <v>0</v>
      </c>
      <c r="G185" s="98" t="b">
        <f>IF(C185="",IF(Aloitus_Start!$D$1="Suomi","Tieto puuttuu: "&amp;C$3,IF(Aloitus_Start!$D$1="Svenska","Information saknas: "&amp;C$3)),"")</f>
        <v>0</v>
      </c>
      <c r="H185" s="38"/>
      <c r="I185" s="42"/>
      <c r="J185" s="42"/>
      <c r="K185" s="89"/>
      <c r="L185" s="90"/>
    </row>
    <row r="186" spans="1:12" x14ac:dyDescent="0.15">
      <c r="A186" s="7"/>
      <c r="B186" s="63"/>
      <c r="C186" s="64"/>
      <c r="D186" s="27">
        <f>C186-B186</f>
        <v>0</v>
      </c>
      <c r="E186" s="23" t="str">
        <f>IF(B186="","",IF(B186=0,"",(C186/B186)-1))</f>
        <v/>
      </c>
      <c r="F186" s="98" t="b">
        <f>IF(B186="",IF(Aloitus_Start!$D$1="Suomi","Tieto puuttuu: "&amp;B$3,IF(Aloitus_Start!$D$1="Svenska","Information saknas: "&amp;B$3)),"")</f>
        <v>0</v>
      </c>
      <c r="G186" s="98" t="b">
        <f>IF(C186="",IF(Aloitus_Start!$D$1="Suomi","Tieto puuttuu: "&amp;C$3,IF(Aloitus_Start!$D$1="Svenska","Information saknas: "&amp;C$3)),"")</f>
        <v>0</v>
      </c>
    </row>
    <row r="187" spans="1:12" x14ac:dyDescent="0.15">
      <c r="A187" s="7"/>
      <c r="B187" s="63"/>
      <c r="C187" s="64"/>
      <c r="D187" s="27">
        <f>C187-B187</f>
        <v>0</v>
      </c>
      <c r="E187" s="23" t="str">
        <f>IF(B187="","",IF(B187=0,"",(C187/B187)-1))</f>
        <v/>
      </c>
      <c r="F187" s="98" t="b">
        <f>IF(B187="",IF(Aloitus_Start!$D$1="Suomi","Tieto puuttuu: "&amp;B$3,IF(Aloitus_Start!$D$1="Svenska","Information saknas: "&amp;B$3)),"")</f>
        <v>0</v>
      </c>
      <c r="G187" s="98" t="b">
        <f>IF(C187="",IF(Aloitus_Start!$D$1="Suomi","Tieto puuttuu: "&amp;C$3,IF(Aloitus_Start!$D$1="Svenska","Information saknas: "&amp;C$3)),"")</f>
        <v>0</v>
      </c>
      <c r="H187" s="95"/>
      <c r="I187" s="35"/>
      <c r="J187" s="35"/>
      <c r="K187" s="52"/>
      <c r="L187" s="52"/>
    </row>
    <row r="188" spans="1:12" x14ac:dyDescent="0.15">
      <c r="A188" s="5"/>
      <c r="B188" s="57"/>
      <c r="C188" s="58"/>
      <c r="D188" s="134" t="str">
        <f>IF(Aloitus_Start!$D$1="Suomi","Muutos",IF(Aloitus_Start!$D$1="Svenska","Förändring","Valitse kieli - Välj spåket"))</f>
        <v>Valitse kieli - Välj spåket</v>
      </c>
      <c r="E188" s="134" t="str">
        <f>IF(Aloitus_Start!$D$1="Suomi","Muutos%",IF(Aloitus_Start!$D$1="Svenska","Förändr%","Valitse kieli - Välj spåket"))</f>
        <v>Valitse kieli - Välj spåket</v>
      </c>
      <c r="F188" s="126"/>
      <c r="G188" s="126"/>
      <c r="H188" s="39"/>
      <c r="I188" s="38"/>
      <c r="J188" s="38"/>
      <c r="K188" s="93"/>
      <c r="L188" s="90"/>
    </row>
    <row r="189" spans="1:12" x14ac:dyDescent="0.15">
      <c r="A189" s="7"/>
      <c r="B189" s="63"/>
      <c r="C189" s="64"/>
      <c r="D189" s="27">
        <f>C189-B189</f>
        <v>0</v>
      </c>
      <c r="E189" s="23" t="str">
        <f>IF(B189="","",IF(B189=0,"",(C189/B189)-1))</f>
        <v/>
      </c>
      <c r="F189" s="98" t="b">
        <f>IF(B189="",IF(Aloitus_Start!$D$1="Suomi","Tieto puuttuu: "&amp;B$3,IF(Aloitus_Start!$D$1="Svenska","Information saknas: "&amp;B$3)),"")</f>
        <v>0</v>
      </c>
      <c r="G189" s="98" t="b">
        <f>IF(C189="",IF(Aloitus_Start!$D$1="Suomi","Tieto puuttuu: "&amp;C$3,IF(Aloitus_Start!$D$1="Svenska","Information saknas: "&amp;C$3)),"")</f>
        <v>0</v>
      </c>
      <c r="H189" s="38"/>
      <c r="I189" s="38"/>
      <c r="J189" s="38"/>
      <c r="K189" s="93"/>
      <c r="L189" s="90"/>
    </row>
    <row r="190" spans="1:12" x14ac:dyDescent="0.15">
      <c r="A190" s="7"/>
      <c r="B190" s="63"/>
      <c r="C190" s="64"/>
      <c r="D190" s="27">
        <f>C190-B190</f>
        <v>0</v>
      </c>
      <c r="E190" s="23" t="str">
        <f>IF(B190="","",IF(B190=0,"",(C190/B190)-1))</f>
        <v/>
      </c>
      <c r="F190" s="98" t="b">
        <f>IF(B190="",IF(Aloitus_Start!$D$1="Suomi","Tieto puuttuu: "&amp;B$3,IF(Aloitus_Start!$D$1="Svenska","Information saknas: "&amp;B$3)),"")</f>
        <v>0</v>
      </c>
      <c r="G190" s="98" t="b">
        <f>IF(C190="",IF(Aloitus_Start!$D$1="Suomi","Tieto puuttuu: "&amp;C$3,IF(Aloitus_Start!$D$1="Svenska","Information saknas: "&amp;C$3)),"")</f>
        <v>0</v>
      </c>
      <c r="H190" s="38"/>
      <c r="I190" s="38"/>
      <c r="J190" s="38"/>
      <c r="K190" s="93"/>
      <c r="L190" s="90"/>
    </row>
    <row r="191" spans="1:12" x14ac:dyDescent="0.15">
      <c r="A191" s="7"/>
      <c r="B191" s="63"/>
      <c r="C191" s="64"/>
      <c r="D191" s="27">
        <f>C191-B191</f>
        <v>0</v>
      </c>
      <c r="E191" s="23" t="str">
        <f>IF(B191="","",IF(B191=0,"",(C191/B191)-1))</f>
        <v/>
      </c>
      <c r="F191" s="98" t="b">
        <f>IF(B191="",IF(Aloitus_Start!$D$1="Suomi","Tieto puuttuu: "&amp;B$3,IF(Aloitus_Start!$D$1="Svenska","Information saknas: "&amp;B$3)),"")</f>
        <v>0</v>
      </c>
      <c r="G191" s="98" t="b">
        <f>IF(C191="",IF(Aloitus_Start!$D$1="Suomi","Tieto puuttuu: "&amp;C$3,IF(Aloitus_Start!$D$1="Svenska","Information saknas: "&amp;C$3)),"")</f>
        <v>0</v>
      </c>
      <c r="H191" s="39"/>
      <c r="I191" s="38"/>
      <c r="J191" s="38"/>
      <c r="K191" s="93"/>
      <c r="L191" s="90"/>
    </row>
    <row r="192" spans="1:12" x14ac:dyDescent="0.15">
      <c r="A192" s="7"/>
      <c r="B192" s="63"/>
      <c r="C192" s="64"/>
      <c r="D192" s="27">
        <f>C192-B192</f>
        <v>0</v>
      </c>
      <c r="E192" s="23" t="str">
        <f>IF(B192="","",IF(B192=0,"",(C192/B192)-1))</f>
        <v/>
      </c>
      <c r="F192" s="98" t="b">
        <f>IF(B192="",IF(Aloitus_Start!$D$1="Suomi","Tieto puuttuu: "&amp;B$3,IF(Aloitus_Start!$D$1="Svenska","Information saknas: "&amp;B$3)),"")</f>
        <v>0</v>
      </c>
      <c r="G192" s="98" t="b">
        <f>IF(C192="",IF(Aloitus_Start!$D$1="Suomi","Tieto puuttuu: "&amp;C$3,IF(Aloitus_Start!$D$1="Svenska","Information saknas: "&amp;C$3)),"")</f>
        <v>0</v>
      </c>
      <c r="H192" s="38"/>
      <c r="I192" s="38"/>
      <c r="J192" s="38"/>
      <c r="K192" s="93"/>
      <c r="L192" s="90"/>
    </row>
    <row r="193" spans="1:12" x14ac:dyDescent="0.15">
      <c r="A193" s="5"/>
      <c r="B193" s="57"/>
      <c r="C193" s="58"/>
      <c r="D193" s="134" t="str">
        <f>IF(Aloitus_Start!$D$1="Suomi","Muutos",IF(Aloitus_Start!$D$1="Svenska","Förändring","Valitse kieli - Välj spåket"))</f>
        <v>Valitse kieli - Välj spåket</v>
      </c>
      <c r="E193" s="134" t="str">
        <f>IF(Aloitus_Start!$D$1="Suomi","Muutos%",IF(Aloitus_Start!$D$1="Svenska","Förändr%","Valitse kieli - Välj spåket"))</f>
        <v>Valitse kieli - Välj spåket</v>
      </c>
      <c r="F193" s="126"/>
      <c r="G193" s="126"/>
      <c r="H193" s="38"/>
      <c r="I193" s="38"/>
      <c r="J193" s="38"/>
      <c r="K193" s="93"/>
      <c r="L193" s="90"/>
    </row>
    <row r="194" spans="1:12" x14ac:dyDescent="0.15">
      <c r="A194" s="7"/>
      <c r="B194" s="63"/>
      <c r="C194" s="64"/>
      <c r="D194" s="27">
        <f>C194-B194</f>
        <v>0</v>
      </c>
      <c r="E194" s="23" t="str">
        <f>IF(B194="","",IF(B194=0,"",(C194/B194)-1))</f>
        <v/>
      </c>
      <c r="F194" s="98" t="b">
        <f>IF(B194="",IF(Aloitus_Start!$D$1="Suomi","Tieto puuttuu: "&amp;B$3,IF(Aloitus_Start!$D$1="Svenska","Information saknas: "&amp;B$3)),"")</f>
        <v>0</v>
      </c>
      <c r="G194" s="98" t="b">
        <f>IF(C194="",IF(Aloitus_Start!$D$1="Suomi","Tieto puuttuu: "&amp;C$3,IF(Aloitus_Start!$D$1="Svenska","Information saknas: "&amp;C$3)),"")</f>
        <v>0</v>
      </c>
      <c r="H194" s="38"/>
      <c r="I194" s="35"/>
      <c r="J194" s="35"/>
      <c r="K194" s="52"/>
      <c r="L194" s="52"/>
    </row>
    <row r="195" spans="1:12" x14ac:dyDescent="0.15">
      <c r="A195" s="7"/>
      <c r="B195" s="63"/>
      <c r="C195" s="64"/>
      <c r="D195" s="27">
        <f>C195-B195</f>
        <v>0</v>
      </c>
      <c r="E195" s="23" t="str">
        <f>IF(B195="","",IF(B195=0,"",(C195/B195)-1))</f>
        <v/>
      </c>
      <c r="F195" s="98" t="b">
        <f>IF(B195="",IF(Aloitus_Start!$D$1="Suomi","Tieto puuttuu: "&amp;B$3,IF(Aloitus_Start!$D$1="Svenska","Information saknas: "&amp;B$3)),"")</f>
        <v>0</v>
      </c>
      <c r="G195" s="98" t="b">
        <f>IF(C195="",IF(Aloitus_Start!$D$1="Suomi","Tieto puuttuu: "&amp;C$3,IF(Aloitus_Start!$D$1="Svenska","Information saknas: "&amp;C$3)),"")</f>
        <v>0</v>
      </c>
      <c r="H195" s="38"/>
      <c r="I195" s="42"/>
      <c r="J195" s="42"/>
      <c r="K195" s="89"/>
      <c r="L195" s="90"/>
    </row>
    <row r="196" spans="1:12" x14ac:dyDescent="0.15">
      <c r="A196" s="7"/>
      <c r="B196" s="63"/>
      <c r="C196" s="64"/>
      <c r="D196" s="27">
        <f>C196-B196</f>
        <v>0</v>
      </c>
      <c r="E196" s="23" t="str">
        <f>IF(B196="","",IF(B196=0,"",(C196/B196)-1))</f>
        <v/>
      </c>
      <c r="F196" s="98" t="b">
        <f>IF(B196="",IF(Aloitus_Start!$D$1="Suomi","Tieto puuttuu: "&amp;B$3,IF(Aloitus_Start!$D$1="Svenska","Information saknas: "&amp;B$3)),"")</f>
        <v>0</v>
      </c>
      <c r="G196" s="98" t="b">
        <f>IF(C196="",IF(Aloitus_Start!$D$1="Suomi","Tieto puuttuu: "&amp;C$3,IF(Aloitus_Start!$D$1="Svenska","Information saknas: "&amp;C$3)),"")</f>
        <v>0</v>
      </c>
      <c r="H196" s="38"/>
      <c r="I196" s="42"/>
      <c r="J196" s="42"/>
      <c r="K196" s="89"/>
      <c r="L196" s="90"/>
    </row>
    <row r="197" spans="1:12" x14ac:dyDescent="0.15">
      <c r="A197" s="7"/>
      <c r="B197" s="63"/>
      <c r="C197" s="64"/>
      <c r="D197" s="27">
        <f>C197-B197</f>
        <v>0</v>
      </c>
      <c r="E197" s="23" t="str">
        <f>IF(B197="","",IF(B197=0,"",(C197/B197)-1))</f>
        <v/>
      </c>
      <c r="F197" s="98" t="b">
        <f>IF(B197="",IF(Aloitus_Start!$D$1="Suomi","Tieto puuttuu: "&amp;B$3,IF(Aloitus_Start!$D$1="Svenska","Information saknas: "&amp;B$3)),"")</f>
        <v>0</v>
      </c>
      <c r="G197" s="98" t="b">
        <f>IF(C197="",IF(Aloitus_Start!$D$1="Suomi","Tieto puuttuu: "&amp;C$3,IF(Aloitus_Start!$D$1="Svenska","Information saknas: "&amp;C$3)),"")</f>
        <v>0</v>
      </c>
      <c r="H197" s="38"/>
      <c r="I197" s="42"/>
      <c r="J197" s="42"/>
      <c r="K197" s="89"/>
      <c r="L197" s="90"/>
    </row>
    <row r="198" spans="1:12" x14ac:dyDescent="0.15">
      <c r="A198" s="5"/>
      <c r="B198" s="57"/>
      <c r="C198" s="58"/>
      <c r="D198" s="134" t="str">
        <f>IF(Aloitus_Start!$D$1="Suomi","Muutos",IF(Aloitus_Start!$D$1="Svenska","Förändring","Valitse kieli - Välj spåket"))</f>
        <v>Valitse kieli - Välj spåket</v>
      </c>
      <c r="E198" s="134" t="str">
        <f>IF(Aloitus_Start!$D$1="Suomi","Muutos%",IF(Aloitus_Start!$D$1="Svenska","Förändr%","Valitse kieli - Välj spåket"))</f>
        <v>Valitse kieli - Välj spåket</v>
      </c>
      <c r="F198" s="126"/>
      <c r="G198" s="126"/>
      <c r="H198" s="38"/>
      <c r="I198" s="42"/>
      <c r="J198" s="42"/>
      <c r="K198" s="89"/>
      <c r="L198" s="90"/>
    </row>
    <row r="199" spans="1:12" x14ac:dyDescent="0.15">
      <c r="A199" s="7"/>
      <c r="B199" s="63"/>
      <c r="C199" s="64"/>
      <c r="D199" s="27">
        <f>C199-B199</f>
        <v>0</v>
      </c>
      <c r="E199" s="23" t="str">
        <f>IF(B199="","",IF(B199=0,"",(C199/B199)-1))</f>
        <v/>
      </c>
      <c r="F199" s="98" t="b">
        <f>IF(B199="",IF(Aloitus_Start!$D$1="Suomi","Tieto puuttuu: "&amp;B$3,IF(Aloitus_Start!$D$1="Svenska","Information saknas: "&amp;B$3)),"")</f>
        <v>0</v>
      </c>
      <c r="G199" s="98" t="b">
        <f>IF(C199="",IF(Aloitus_Start!$D$1="Suomi","Tieto puuttuu: "&amp;C$3,IF(Aloitus_Start!$D$1="Svenska","Information saknas: "&amp;C$3)),"")</f>
        <v>0</v>
      </c>
    </row>
    <row r="200" spans="1:12" x14ac:dyDescent="0.15">
      <c r="A200" s="7"/>
      <c r="B200" s="63"/>
      <c r="C200" s="64"/>
      <c r="D200" s="27">
        <f>C200-B200</f>
        <v>0</v>
      </c>
      <c r="E200" s="23" t="str">
        <f>IF(B200="","",IF(B200=0,"",(C200/B200)-1))</f>
        <v/>
      </c>
      <c r="F200" s="98" t="b">
        <f>IF(B200="",IF(Aloitus_Start!$D$1="Suomi","Tieto puuttuu: "&amp;B$3,IF(Aloitus_Start!$D$1="Svenska","Information saknas: "&amp;B$3)),"")</f>
        <v>0</v>
      </c>
      <c r="G200" s="98" t="b">
        <f>IF(C200="",IF(Aloitus_Start!$D$1="Suomi","Tieto puuttuu: "&amp;C$3,IF(Aloitus_Start!$D$1="Svenska","Information saknas: "&amp;C$3)),"")</f>
        <v>0</v>
      </c>
    </row>
    <row r="201" spans="1:12" x14ac:dyDescent="0.15">
      <c r="A201" s="7"/>
      <c r="B201" s="63"/>
      <c r="C201" s="64"/>
      <c r="D201" s="27">
        <f>C201-B201</f>
        <v>0</v>
      </c>
      <c r="E201" s="23" t="str">
        <f>IF(B201="","",IF(B201=0,"",(C201/B201)-1))</f>
        <v/>
      </c>
      <c r="F201" s="98" t="b">
        <f>IF(B201="",IF(Aloitus_Start!$D$1="Suomi","Tieto puuttuu: "&amp;B$3,IF(Aloitus_Start!$D$1="Svenska","Information saknas: "&amp;B$3)),"")</f>
        <v>0</v>
      </c>
      <c r="G201" s="98" t="b">
        <f>IF(C201="",IF(Aloitus_Start!$D$1="Suomi","Tieto puuttuu: "&amp;C$3,IF(Aloitus_Start!$D$1="Svenska","Information saknas: "&amp;C$3)),"")</f>
        <v>0</v>
      </c>
    </row>
    <row r="202" spans="1:12" x14ac:dyDescent="0.15">
      <c r="A202" s="5"/>
      <c r="B202" s="57"/>
      <c r="C202" s="58"/>
      <c r="D202" s="22"/>
      <c r="E202" s="34"/>
      <c r="F202" s="126"/>
      <c r="G202" s="126"/>
    </row>
    <row r="203" spans="1:12" x14ac:dyDescent="0.15">
      <c r="A203" s="7"/>
      <c r="B203" s="63"/>
      <c r="C203" s="64"/>
      <c r="D203" s="27">
        <f t="shared" ref="D203:D208" si="31">C203-B203</f>
        <v>0</v>
      </c>
      <c r="E203" s="23" t="str">
        <f t="shared" ref="E203:E208" si="32">IF(B203="","",IF(B203=0,"",(C203/B203)-1))</f>
        <v/>
      </c>
      <c r="F203" s="98" t="b">
        <f>IF(B203="",IF(Aloitus_Start!$D$1="Suomi","Tieto puuttuu: "&amp;B$3,IF(Aloitus_Start!$D$1="Svenska","Information saknas: "&amp;B$3)),"")</f>
        <v>0</v>
      </c>
      <c r="G203" s="98" t="b">
        <f>IF(C203="",IF(Aloitus_Start!$D$1="Suomi","Tieto puuttuu: "&amp;C$3,IF(Aloitus_Start!$D$1="Svenska","Information saknas: "&amp;C$3)),"")</f>
        <v>0</v>
      </c>
    </row>
    <row r="204" spans="1:12" x14ac:dyDescent="0.15">
      <c r="A204" s="7"/>
      <c r="B204" s="63"/>
      <c r="C204" s="64"/>
      <c r="D204" s="27">
        <f t="shared" si="31"/>
        <v>0</v>
      </c>
      <c r="E204" s="23" t="str">
        <f t="shared" si="32"/>
        <v/>
      </c>
      <c r="F204" s="98" t="b">
        <f>IF(B204="",IF(Aloitus_Start!$D$1="Suomi","Tieto puuttuu: "&amp;B$3,IF(Aloitus_Start!$D$1="Svenska","Information saknas: "&amp;B$3)),"")</f>
        <v>0</v>
      </c>
      <c r="G204" s="98" t="b">
        <f>IF(C204="",IF(Aloitus_Start!$D$1="Suomi","Tieto puuttuu: "&amp;C$3,IF(Aloitus_Start!$D$1="Svenska","Information saknas: "&amp;C$3)),"")</f>
        <v>0</v>
      </c>
    </row>
    <row r="205" spans="1:12" x14ac:dyDescent="0.15">
      <c r="A205" s="7"/>
      <c r="B205" s="63"/>
      <c r="C205" s="64"/>
      <c r="D205" s="27">
        <f t="shared" si="31"/>
        <v>0</v>
      </c>
      <c r="E205" s="23" t="str">
        <f t="shared" si="32"/>
        <v/>
      </c>
      <c r="F205" s="98" t="b">
        <f>IF(B205="",IF(Aloitus_Start!$D$1="Suomi","Tieto puuttuu: "&amp;B$3,IF(Aloitus_Start!$D$1="Svenska","Information saknas: "&amp;B$3)),"")</f>
        <v>0</v>
      </c>
      <c r="G205" s="98" t="b">
        <f>IF(C205="",IF(Aloitus_Start!$D$1="Suomi","Tieto puuttuu: "&amp;C$3,IF(Aloitus_Start!$D$1="Svenska","Information saknas: "&amp;C$3)),"")</f>
        <v>0</v>
      </c>
    </row>
    <row r="206" spans="1:12" x14ac:dyDescent="0.15">
      <c r="A206" s="7"/>
      <c r="B206" s="63"/>
      <c r="C206" s="64"/>
      <c r="D206" s="27">
        <f t="shared" si="31"/>
        <v>0</v>
      </c>
      <c r="E206" s="23" t="str">
        <f t="shared" si="32"/>
        <v/>
      </c>
      <c r="F206" s="98" t="b">
        <f>IF(B206="",IF(Aloitus_Start!$D$1="Suomi","Tieto puuttuu: "&amp;B$3,IF(Aloitus_Start!$D$1="Svenska","Information saknas: "&amp;B$3)),"")</f>
        <v>0</v>
      </c>
      <c r="G206" s="98" t="b">
        <f>IF(C206="",IF(Aloitus_Start!$D$1="Suomi","Tieto puuttuu: "&amp;C$3,IF(Aloitus_Start!$D$1="Svenska","Information saknas: "&amp;C$3)),"")</f>
        <v>0</v>
      </c>
    </row>
    <row r="207" spans="1:12" x14ac:dyDescent="0.15">
      <c r="A207" s="7"/>
      <c r="B207" s="63"/>
      <c r="C207" s="64"/>
      <c r="D207" s="27">
        <f t="shared" si="31"/>
        <v>0</v>
      </c>
      <c r="E207" s="23" t="str">
        <f t="shared" si="32"/>
        <v/>
      </c>
      <c r="F207" s="98" t="b">
        <f>IF(B207="",IF(Aloitus_Start!$D$1="Suomi","Tieto puuttuu: "&amp;B$3,IF(Aloitus_Start!$D$1="Svenska","Information saknas: "&amp;B$3)),"")</f>
        <v>0</v>
      </c>
      <c r="G207" s="98" t="b">
        <f>IF(C207="",IF(Aloitus_Start!$D$1="Suomi","Tieto puuttuu: "&amp;C$3,IF(Aloitus_Start!$D$1="Svenska","Information saknas: "&amp;C$3)),"")</f>
        <v>0</v>
      </c>
    </row>
    <row r="208" spans="1:12" x14ac:dyDescent="0.15">
      <c r="A208" s="7"/>
      <c r="B208" s="63"/>
      <c r="C208" s="64"/>
      <c r="D208" s="27">
        <f t="shared" si="31"/>
        <v>0</v>
      </c>
      <c r="E208" s="23" t="str">
        <f t="shared" si="32"/>
        <v/>
      </c>
      <c r="F208" s="98" t="b">
        <f>IF(B208="",IF(Aloitus_Start!$D$1="Suomi","Tieto puuttuu: "&amp;B$3,IF(Aloitus_Start!$D$1="Svenska","Information saknas: "&amp;B$3)),"")</f>
        <v>0</v>
      </c>
      <c r="G208" s="98" t="b">
        <f>IF(C208="",IF(Aloitus_Start!$D$1="Suomi","Tieto puuttuu: "&amp;C$3,IF(Aloitus_Start!$D$1="Svenska","Information saknas: "&amp;C$3)),"")</f>
        <v>0</v>
      </c>
    </row>
    <row r="209" spans="1:12" x14ac:dyDescent="0.15">
      <c r="A209" s="5"/>
      <c r="B209" s="57"/>
      <c r="C209" s="58"/>
      <c r="D209" s="134" t="str">
        <f>IF(Aloitus_Start!$D$1="Suomi","Muutos",IF(Aloitus_Start!$D$1="Svenska","Förändring","Valitse kieli - Välj spåket"))</f>
        <v>Valitse kieli - Välj spåket</v>
      </c>
      <c r="E209" s="134" t="str">
        <f>IF(Aloitus_Start!$D$1="Suomi","Muutos%",IF(Aloitus_Start!$D$1="Svenska","Förändr%","Valitse kieli - Välj spåket"))</f>
        <v>Valitse kieli - Välj spåket</v>
      </c>
      <c r="F209" s="126"/>
      <c r="G209" s="126"/>
    </row>
    <row r="210" spans="1:12" ht="11.25" customHeight="1" x14ac:dyDescent="0.15">
      <c r="A210" s="7"/>
      <c r="B210" s="63"/>
      <c r="C210" s="64"/>
      <c r="D210" s="27">
        <f>C210-B210</f>
        <v>0</v>
      </c>
      <c r="E210" s="23" t="str">
        <f>IF(B210="","",IF(B210=0,"",(C210/B210)-1))</f>
        <v/>
      </c>
      <c r="F210" s="98" t="b">
        <f>IF(B210="",IF(Aloitus_Start!$D$1="Suomi","Tieto puuttuu: "&amp;B$3,IF(Aloitus_Start!$D$1="Svenska","Information saknas: "&amp;B$3)),"")</f>
        <v>0</v>
      </c>
      <c r="G210" s="98" t="b">
        <f>IF(C210="",IF(Aloitus_Start!$D$1="Suomi","Tieto puuttuu: "&amp;C$3,IF(Aloitus_Start!$D$1="Svenska","Information saknas: "&amp;C$3)),"")</f>
        <v>0</v>
      </c>
      <c r="I210" s="38"/>
    </row>
    <row r="211" spans="1:12" ht="11.25" customHeight="1" x14ac:dyDescent="0.15">
      <c r="A211" s="7"/>
      <c r="B211" s="63"/>
      <c r="C211" s="64"/>
      <c r="D211" s="27">
        <f>C211-B211</f>
        <v>0</v>
      </c>
      <c r="E211" s="23" t="str">
        <f>IF(B211="","",IF(B211=0,"",(C211/B211)-1))</f>
        <v/>
      </c>
      <c r="F211" s="98" t="b">
        <f>IF(B211="",IF(Aloitus_Start!$D$1="Suomi","Tieto puuttuu: "&amp;B$3,IF(Aloitus_Start!$D$1="Svenska","Information saknas: "&amp;B$3)),"")</f>
        <v>0</v>
      </c>
      <c r="G211" s="98" t="b">
        <f>IF(C211="",IF(Aloitus_Start!$D$1="Suomi","Tieto puuttuu: "&amp;C$3,IF(Aloitus_Start!$D$1="Svenska","Information saknas: "&amp;C$3)),"")</f>
        <v>0</v>
      </c>
      <c r="H211" s="96"/>
      <c r="I211" s="35"/>
      <c r="J211" s="35"/>
      <c r="K211" s="52"/>
      <c r="L211" s="52"/>
    </row>
    <row r="212" spans="1:12" x14ac:dyDescent="0.15">
      <c r="A212" s="5"/>
      <c r="B212" s="57"/>
      <c r="C212" s="58"/>
      <c r="D212" s="134" t="str">
        <f>IF(Aloitus_Start!$D$1="Suomi","Muutos",IF(Aloitus_Start!$D$1="Svenska","Förändring","Valitse kieli - Välj spåket"))</f>
        <v>Valitse kieli - Välj spåket</v>
      </c>
      <c r="E212" s="134" t="str">
        <f>IF(Aloitus_Start!$D$1="Suomi","Muutos%",IF(Aloitus_Start!$D$1="Svenska","Förändr%","Valitse kieli - Välj spåket"))</f>
        <v>Valitse kieli - Välj spåket</v>
      </c>
      <c r="F212" s="126"/>
      <c r="G212" s="126"/>
      <c r="H212" s="39"/>
      <c r="I212" s="38"/>
      <c r="J212" s="38"/>
      <c r="K212" s="93"/>
      <c r="L212" s="90"/>
    </row>
    <row r="213" spans="1:12" x14ac:dyDescent="0.15">
      <c r="A213" s="6"/>
      <c r="B213" s="59"/>
      <c r="C213" s="60"/>
      <c r="D213" s="24">
        <f>C213-B213</f>
        <v>0</v>
      </c>
      <c r="E213" s="25" t="str">
        <f>IF(B213="","",IF(B213=0,"",(C213/B213)-1))</f>
        <v/>
      </c>
      <c r="F213" s="127" t="b">
        <f>IF(B213="",IF(Aloitus_Start!$D$1="Suomi","Tieto puuttuu: "&amp;B$3,IF(Aloitus_Start!$D$1="Svenska","Information saknas: "&amp;B$3)),"")</f>
        <v>0</v>
      </c>
      <c r="G213" s="127" t="b">
        <f>IF(C213="",IF(Aloitus_Start!$D$1="Suomi","Tieto puuttuu: "&amp;C$3,IF(Aloitus_Start!$D$1="Svenska","Information saknas: "&amp;C$3)),"")</f>
        <v>0</v>
      </c>
      <c r="H213" s="39"/>
      <c r="I213" s="38"/>
      <c r="J213" s="38"/>
      <c r="K213" s="93"/>
      <c r="L213" s="90"/>
    </row>
    <row r="214" spans="1:12" x14ac:dyDescent="0.15">
      <c r="A214" s="5"/>
      <c r="B214" s="57"/>
      <c r="C214" s="58"/>
      <c r="D214" s="22"/>
      <c r="E214" s="34"/>
      <c r="F214" s="126"/>
      <c r="G214" s="126"/>
      <c r="H214" s="39"/>
      <c r="I214" s="38"/>
      <c r="J214" s="38"/>
      <c r="K214" s="93"/>
      <c r="L214" s="90"/>
    </row>
    <row r="215" spans="1:12" x14ac:dyDescent="0.15">
      <c r="A215" s="6"/>
      <c r="B215" s="59"/>
      <c r="C215" s="60"/>
      <c r="D215" s="131" t="str">
        <f>IF(Aloitus_Start!$D$1="Suomi","Muutos",IF(Aloitus_Start!$D$1="Svenska","Förändring","Valitse kieli - Välj spåket"))</f>
        <v>Valitse kieli - Välj spåket</v>
      </c>
      <c r="E215" s="131" t="str">
        <f>IF(Aloitus_Start!$D$1="Suomi","Muutos%",IF(Aloitus_Start!$D$1="Svenska","Förändr%","Valitse kieli - Välj spåket"))</f>
        <v>Valitse kieli - Välj spåket</v>
      </c>
      <c r="F215" s="127"/>
      <c r="G215" s="127"/>
      <c r="I215" s="38"/>
      <c r="J215" s="38"/>
      <c r="K215" s="92"/>
    </row>
    <row r="216" spans="1:12" x14ac:dyDescent="0.15">
      <c r="A216" s="7"/>
      <c r="B216" s="63"/>
      <c r="C216" s="64"/>
      <c r="D216" s="27">
        <f>C216-B216</f>
        <v>0</v>
      </c>
      <c r="E216" s="23" t="str">
        <f>IF(B216="","",IF(B216=0,"",(C216/B216)-1))</f>
        <v/>
      </c>
      <c r="F216" s="98" t="b">
        <f>IF(B216="",IF(Aloitus_Start!$D$1="Suomi","Tieto puuttuu: "&amp;B$3,IF(Aloitus_Start!$D$1="Svenska","Information saknas: "&amp;B$3)),"")</f>
        <v>0</v>
      </c>
      <c r="G216" s="98" t="b">
        <f>IF(C216="",IF(Aloitus_Start!$D$1="Suomi","Tieto puuttuu: "&amp;C$3,IF(Aloitus_Start!$D$1="Svenska","Information saknas: "&amp;C$3)),"")</f>
        <v>0</v>
      </c>
      <c r="H216" s="96"/>
      <c r="I216" s="38"/>
      <c r="J216" s="38"/>
      <c r="K216" s="52"/>
      <c r="L216" s="52"/>
    </row>
    <row r="217" spans="1:12" x14ac:dyDescent="0.15">
      <c r="A217" s="7"/>
      <c r="B217" s="63"/>
      <c r="C217" s="64"/>
      <c r="D217" s="27">
        <f>C217-B217</f>
        <v>0</v>
      </c>
      <c r="E217" s="23" t="str">
        <f>IF(B217="","",IF(B217=0,"",(C217/B217)-1))</f>
        <v/>
      </c>
      <c r="F217" s="98" t="b">
        <f>IF(B217="",IF(Aloitus_Start!$D$1="Suomi","Tieto puuttuu: "&amp;B$3,IF(Aloitus_Start!$D$1="Svenska","Information saknas: "&amp;B$3)),"")</f>
        <v>0</v>
      </c>
      <c r="G217" s="98" t="b">
        <f>IF(C217="",IF(Aloitus_Start!$D$1="Suomi","Tieto puuttuu: "&amp;C$3,IF(Aloitus_Start!$D$1="Svenska","Information saknas: "&amp;C$3)),"")</f>
        <v>0</v>
      </c>
      <c r="I217" s="38"/>
      <c r="J217" s="38"/>
      <c r="K217" s="93"/>
      <c r="L217" s="90"/>
    </row>
    <row r="218" spans="1:12" x14ac:dyDescent="0.15">
      <c r="A218" s="5"/>
      <c r="B218" s="57"/>
      <c r="C218" s="58"/>
      <c r="D218" s="134" t="str">
        <f>IF(Aloitus_Start!$D$1="Suomi","Muutos",IF(Aloitus_Start!$D$1="Svenska","Förändring","Valitse kieli - Välj spåket"))</f>
        <v>Valitse kieli - Välj spåket</v>
      </c>
      <c r="E218" s="134" t="str">
        <f>IF(Aloitus_Start!$D$1="Suomi","Muutos%",IF(Aloitus_Start!$D$1="Svenska","Förändr%","Valitse kieli - Välj spåket"))</f>
        <v>Valitse kieli - Välj spåket</v>
      </c>
      <c r="F218" s="126"/>
      <c r="G218" s="126"/>
      <c r="I218" s="38"/>
      <c r="J218" s="38"/>
      <c r="K218" s="93"/>
      <c r="L218" s="90"/>
    </row>
    <row r="219" spans="1:12" x14ac:dyDescent="0.15">
      <c r="A219" s="7"/>
      <c r="B219" s="63"/>
      <c r="C219" s="64"/>
      <c r="D219" s="27">
        <f>C219-B219</f>
        <v>0</v>
      </c>
      <c r="E219" s="23" t="str">
        <f>IF(B219="","",IF(B219=0,"",(C219/B219)-1))</f>
        <v/>
      </c>
      <c r="F219" s="98" t="b">
        <f>IF(B219="",IF(Aloitus_Start!$D$1="Suomi","Tieto puuttuu: "&amp;B$3,IF(Aloitus_Start!$D$1="Svenska","Information saknas: "&amp;B$3)),"")</f>
        <v>0</v>
      </c>
      <c r="G219" s="98" t="b">
        <f>IF(C219="",IF(Aloitus_Start!$D$1="Suomi","Tieto puuttuu: "&amp;C$3,IF(Aloitus_Start!$D$1="Svenska","Information saknas: "&amp;C$3)),"")</f>
        <v>0</v>
      </c>
      <c r="I219" s="38"/>
      <c r="J219" s="38"/>
      <c r="K219" s="93"/>
      <c r="L219" s="90"/>
    </row>
    <row r="220" spans="1:12" x14ac:dyDescent="0.15">
      <c r="A220" s="7"/>
      <c r="B220" s="63"/>
      <c r="C220" s="64"/>
      <c r="D220" s="27">
        <f>C220-B220</f>
        <v>0</v>
      </c>
      <c r="E220" s="23" t="str">
        <f>IF(B220="","",IF(B220=0,"",(C220/B220)-1))</f>
        <v/>
      </c>
      <c r="F220" s="98" t="b">
        <f>IF(B220="",IF(Aloitus_Start!$D$1="Suomi","Tieto puuttuu: "&amp;B$3,IF(Aloitus_Start!$D$1="Svenska","Information saknas: "&amp;B$3)),"")</f>
        <v>0</v>
      </c>
      <c r="G220" s="98" t="b">
        <f>IF(C220="",IF(Aloitus_Start!$D$1="Suomi","Tieto puuttuu: "&amp;C$3,IF(Aloitus_Start!$D$1="Svenska","Information saknas: "&amp;C$3)),"")</f>
        <v>0</v>
      </c>
      <c r="H220" s="38"/>
      <c r="I220" s="38"/>
      <c r="J220" s="38"/>
      <c r="K220" s="93"/>
      <c r="L220" s="90"/>
    </row>
    <row r="221" spans="1:12" x14ac:dyDescent="0.15">
      <c r="A221" s="7"/>
      <c r="B221" s="63"/>
      <c r="C221" s="64"/>
      <c r="D221" s="27">
        <f>C221-B221</f>
        <v>0</v>
      </c>
      <c r="E221" s="23" t="str">
        <f>IF(B221="","",IF(B221=0,"",(C221/B221)-1))</f>
        <v/>
      </c>
      <c r="F221" s="98" t="b">
        <f>IF(B221="",IF(Aloitus_Start!$D$1="Suomi","Tieto puuttuu: "&amp;B$3,IF(Aloitus_Start!$D$1="Svenska","Information saknas: "&amp;B$3)),"")</f>
        <v>0</v>
      </c>
      <c r="G221" s="98" t="b">
        <f>IF(C221="",IF(Aloitus_Start!$D$1="Suomi","Tieto puuttuu: "&amp;C$3,IF(Aloitus_Start!$D$1="Svenska","Information saknas: "&amp;C$3)),"")</f>
        <v>0</v>
      </c>
      <c r="I221" s="38"/>
      <c r="J221" s="38"/>
      <c r="K221" s="93"/>
      <c r="L221" s="90"/>
    </row>
    <row r="222" spans="1:12" x14ac:dyDescent="0.15">
      <c r="A222" s="5"/>
      <c r="B222" s="57"/>
      <c r="C222" s="58"/>
      <c r="D222" s="134" t="str">
        <f>IF(Aloitus_Start!$D$1="Suomi","Muutos",IF(Aloitus_Start!$D$1="Svenska","Förändring","Valitse kieli - Välj spåket"))</f>
        <v>Valitse kieli - Välj spåket</v>
      </c>
      <c r="E222" s="134" t="str">
        <f>IF(Aloitus_Start!$D$1="Suomi","Muutos%",IF(Aloitus_Start!$D$1="Svenska","Förändr%","Valitse kieli - Välj spåket"))</f>
        <v>Valitse kieli - Välj spåket</v>
      </c>
      <c r="F222" s="126"/>
      <c r="G222" s="126"/>
      <c r="I222" s="38"/>
      <c r="J222" s="38"/>
      <c r="K222" s="92"/>
    </row>
    <row r="223" spans="1:12" x14ac:dyDescent="0.15">
      <c r="A223" s="7"/>
      <c r="B223" s="63"/>
      <c r="C223" s="64"/>
      <c r="D223" s="27">
        <f>C223-B223</f>
        <v>0</v>
      </c>
      <c r="E223" s="23" t="str">
        <f>IF(B223="","",IF(B223=0,"",(C223/B223)-1))</f>
        <v/>
      </c>
      <c r="F223" s="98" t="b">
        <f>IF(B223="",IF(Aloitus_Start!$D$1="Suomi","Tieto puuttuu: "&amp;B$3,IF(Aloitus_Start!$D$1="Svenska","Information saknas: "&amp;B$3)),"")</f>
        <v>0</v>
      </c>
      <c r="G223" s="98" t="b">
        <f>IF(C223="",IF(Aloitus_Start!$D$1="Suomi","Tieto puuttuu: "&amp;C$3,IF(Aloitus_Start!$D$1="Svenska","Information saknas: "&amp;C$3)),"")</f>
        <v>0</v>
      </c>
      <c r="H223" s="96"/>
      <c r="I223" s="38"/>
      <c r="J223" s="38"/>
      <c r="K223" s="52"/>
      <c r="L223" s="52"/>
    </row>
    <row r="224" spans="1:12" x14ac:dyDescent="0.15">
      <c r="A224" s="7"/>
      <c r="B224" s="63"/>
      <c r="C224" s="64"/>
      <c r="D224" s="27">
        <f>C224-B224</f>
        <v>0</v>
      </c>
      <c r="E224" s="23" t="str">
        <f>IF(B224="","",IF(B224=0,"",(C224/B224)-1))</f>
        <v/>
      </c>
      <c r="F224" s="98" t="b">
        <f>IF(B224="",IF(Aloitus_Start!$D$1="Suomi","Tieto puuttuu: "&amp;B$3,IF(Aloitus_Start!$D$1="Svenska","Information saknas: "&amp;B$3)),"")</f>
        <v>0</v>
      </c>
      <c r="G224" s="98" t="b">
        <f>IF(C224="",IF(Aloitus_Start!$D$1="Suomi","Tieto puuttuu: "&amp;C$3,IF(Aloitus_Start!$D$1="Svenska","Information saknas: "&amp;C$3)),"")</f>
        <v>0</v>
      </c>
      <c r="I224" s="38"/>
      <c r="J224" s="38"/>
      <c r="K224" s="93"/>
      <c r="L224" s="90"/>
    </row>
    <row r="225" spans="1:12" x14ac:dyDescent="0.15">
      <c r="A225" s="4"/>
      <c r="B225" s="61"/>
      <c r="C225" s="62"/>
      <c r="D225" s="26"/>
      <c r="E225" s="36"/>
      <c r="F225" s="125"/>
      <c r="G225" s="125"/>
      <c r="I225" s="38"/>
      <c r="J225" s="38"/>
      <c r="K225" s="93"/>
      <c r="L225" s="90"/>
    </row>
    <row r="226" spans="1:12" x14ac:dyDescent="0.15">
      <c r="A226" s="5"/>
      <c r="B226" s="57"/>
      <c r="C226" s="58"/>
      <c r="D226" s="134" t="str">
        <f>IF(Aloitus_Start!$D$1="Suomi","Muutos",IF(Aloitus_Start!$D$1="Svenska","Förändring","Valitse kieli - Välj spåket"))</f>
        <v>Valitse kieli - Välj spåket</v>
      </c>
      <c r="E226" s="134" t="str">
        <f>IF(Aloitus_Start!$D$1="Suomi","Muutos%",IF(Aloitus_Start!$D$1="Svenska","Förändr%","Valitse kieli - Välj spåket"))</f>
        <v>Valitse kieli - Välj spåket</v>
      </c>
      <c r="F226" s="126"/>
      <c r="G226" s="126"/>
      <c r="I226" s="38"/>
      <c r="J226" s="38"/>
      <c r="K226" s="93"/>
      <c r="L226" s="90"/>
    </row>
    <row r="227" spans="1:12" x14ac:dyDescent="0.15">
      <c r="A227" s="6"/>
      <c r="B227" s="59"/>
      <c r="C227" s="60"/>
      <c r="D227" s="24">
        <f>C227-B227</f>
        <v>0</v>
      </c>
      <c r="E227" s="25" t="str">
        <f t="shared" ref="E227:E233" si="33">IF(B227="","",IF(B227=0,"",(C227/B227)-1))</f>
        <v/>
      </c>
      <c r="F227" s="127" t="b">
        <f>IF(B227="",IF(Aloitus_Start!$D$1="Suomi","Tieto puuttuu: "&amp;B$3,IF(Aloitus_Start!$D$1="Svenska","Information saknas: "&amp;B$3)),"")</f>
        <v>0</v>
      </c>
      <c r="G227" s="127" t="b">
        <f>IF(C227="",IF(Aloitus_Start!$D$1="Suomi","Tieto puuttuu: "&amp;C$3,IF(Aloitus_Start!$D$1="Svenska","Information saknas: "&amp;C$3)),"")</f>
        <v>0</v>
      </c>
      <c r="H227" s="38"/>
      <c r="I227" s="38"/>
      <c r="J227" s="38"/>
      <c r="K227" s="93"/>
      <c r="L227" s="90"/>
    </row>
    <row r="228" spans="1:12" x14ac:dyDescent="0.15">
      <c r="A228" s="6"/>
      <c r="B228" s="59"/>
      <c r="C228" s="60"/>
      <c r="D228" s="24"/>
      <c r="E228" s="25" t="str">
        <f t="shared" si="33"/>
        <v/>
      </c>
      <c r="F228" s="127" t="b">
        <f>IF(B228="",IF(Aloitus_Start!$D$1="Suomi","Tieto puuttuu: "&amp;B$3,IF(Aloitus_Start!$D$1="Svenska","Information saknas: "&amp;B$3)),"")</f>
        <v>0</v>
      </c>
      <c r="G228" s="127" t="b">
        <f>IF(C228="",IF(Aloitus_Start!$D$1="Suomi","Tieto puuttuu: "&amp;C$3,IF(Aloitus_Start!$D$1="Svenska","Information saknas: "&amp;C$3)),"")</f>
        <v>0</v>
      </c>
      <c r="I228" s="38"/>
      <c r="J228" s="38"/>
      <c r="K228" s="93"/>
      <c r="L228" s="90"/>
    </row>
    <row r="229" spans="1:12" x14ac:dyDescent="0.15">
      <c r="A229" s="7"/>
      <c r="B229" s="63"/>
      <c r="C229" s="64"/>
      <c r="D229" s="27">
        <f>C229-B229</f>
        <v>0</v>
      </c>
      <c r="E229" s="23" t="str">
        <f t="shared" si="33"/>
        <v/>
      </c>
      <c r="F229" s="98" t="b">
        <f>IF(B229="",IF(Aloitus_Start!$D$1="Suomi","Tieto puuttuu: "&amp;B$3,IF(Aloitus_Start!$D$1="Svenska","Information saknas: "&amp;B$3)),"")</f>
        <v>0</v>
      </c>
      <c r="G229" s="98" t="b">
        <f>IF(C229="",IF(Aloitus_Start!$D$1="Suomi","Tieto puuttuu: "&amp;C$3,IF(Aloitus_Start!$D$1="Svenska","Information saknas: "&amp;C$3)),"")</f>
        <v>0</v>
      </c>
      <c r="I229" s="38"/>
      <c r="J229" s="38"/>
      <c r="K229" s="92"/>
    </row>
    <row r="230" spans="1:12" x14ac:dyDescent="0.15">
      <c r="A230" s="7"/>
      <c r="B230" s="63"/>
      <c r="C230" s="64"/>
      <c r="D230" s="27">
        <f>C230-B230</f>
        <v>0</v>
      </c>
      <c r="E230" s="23" t="str">
        <f t="shared" si="33"/>
        <v/>
      </c>
      <c r="F230" s="98" t="b">
        <f>IF(B230="",IF(Aloitus_Start!$D$1="Suomi","Tieto puuttuu: "&amp;B$3,IF(Aloitus_Start!$D$1="Svenska","Information saknas: "&amp;B$3)),"")</f>
        <v>0</v>
      </c>
      <c r="G230" s="98" t="b">
        <f>IF(C230="",IF(Aloitus_Start!$D$1="Suomi","Tieto puuttuu: "&amp;C$3,IF(Aloitus_Start!$D$1="Svenska","Information saknas: "&amp;C$3)),"")</f>
        <v>0</v>
      </c>
      <c r="H230" s="96"/>
      <c r="I230" s="38"/>
      <c r="J230" s="38"/>
      <c r="K230" s="52"/>
      <c r="L230" s="52"/>
    </row>
    <row r="231" spans="1:12" x14ac:dyDescent="0.15">
      <c r="A231" s="6"/>
      <c r="B231" s="59"/>
      <c r="C231" s="60"/>
      <c r="D231" s="24">
        <f>C231-B231</f>
        <v>0</v>
      </c>
      <c r="E231" s="23" t="str">
        <f t="shared" si="33"/>
        <v/>
      </c>
      <c r="F231" s="127" t="b">
        <f>IF(B231="",IF(Aloitus_Start!$D$1="Suomi","Tieto puuttuu: "&amp;B$3,IF(Aloitus_Start!$D$1="Svenska","Information saknas: "&amp;B$3)),"")</f>
        <v>0</v>
      </c>
      <c r="G231" s="127" t="b">
        <f>IF(C231="",IF(Aloitus_Start!$D$1="Suomi","Tieto puuttuu: "&amp;C$3,IF(Aloitus_Start!$D$1="Svenska","Information saknas: "&amp;C$3)),"")</f>
        <v>0</v>
      </c>
      <c r="I231" s="38"/>
      <c r="J231" s="38"/>
      <c r="K231" s="93"/>
      <c r="L231" s="90"/>
    </row>
    <row r="232" spans="1:12" x14ac:dyDescent="0.15">
      <c r="A232" s="6"/>
      <c r="B232" s="59"/>
      <c r="C232" s="60"/>
      <c r="D232" s="24">
        <f>C232-B232</f>
        <v>0</v>
      </c>
      <c r="E232" s="23" t="str">
        <f t="shared" si="33"/>
        <v/>
      </c>
      <c r="F232" s="127" t="b">
        <f>IF(B232="",IF(Aloitus_Start!$D$1="Suomi","Tieto puuttuu: "&amp;B$3,IF(Aloitus_Start!$D$1="Svenska","Information saknas: "&amp;B$3)),"")</f>
        <v>0</v>
      </c>
      <c r="G232" s="127" t="b">
        <f>IF(C232="",IF(Aloitus_Start!$D$1="Suomi","Tieto puuttuu: "&amp;C$3,IF(Aloitus_Start!$D$1="Svenska","Information saknas: "&amp;C$3)),"")</f>
        <v>0</v>
      </c>
      <c r="I232" s="38"/>
      <c r="J232" s="38"/>
      <c r="K232" s="93"/>
      <c r="L232" s="90"/>
    </row>
    <row r="233" spans="1:12" x14ac:dyDescent="0.15">
      <c r="A233" s="6"/>
      <c r="B233" s="59"/>
      <c r="C233" s="60"/>
      <c r="D233" s="24">
        <f>C233-B233</f>
        <v>0</v>
      </c>
      <c r="E233" s="23" t="str">
        <f t="shared" si="33"/>
        <v/>
      </c>
      <c r="F233" s="127" t="b">
        <f>IF(B233="",IF(Aloitus_Start!$D$1="Suomi","Tieto puuttuu: "&amp;B$3,IF(Aloitus_Start!$D$1="Svenska","Information saknas: "&amp;B$3)),"")</f>
        <v>0</v>
      </c>
      <c r="G233" s="127" t="b">
        <f>IF(C233="",IF(Aloitus_Start!$D$1="Suomi","Tieto puuttuu: "&amp;C$3,IF(Aloitus_Start!$D$1="Svenska","Information saknas: "&amp;C$3)),"")</f>
        <v>0</v>
      </c>
      <c r="I233" s="38"/>
      <c r="J233" s="38"/>
      <c r="K233" s="93"/>
      <c r="L233" s="90"/>
    </row>
    <row r="234" spans="1:12" x14ac:dyDescent="0.15">
      <c r="A234" s="5"/>
      <c r="B234" s="57"/>
      <c r="C234" s="58"/>
      <c r="D234" s="134" t="str">
        <f>IF(Aloitus_Start!$D$1="Suomi","Muutos",IF(Aloitus_Start!$D$1="Svenska","Förändring","Valitse kieli - Välj spåket"))</f>
        <v>Valitse kieli - Välj spåket</v>
      </c>
      <c r="E234" s="134" t="str">
        <f>IF(Aloitus_Start!$D$1="Suomi","Muutos%",IF(Aloitus_Start!$D$1="Svenska","Förändr%","Valitse kieli - Välj spåket"))</f>
        <v>Valitse kieli - Välj spåket</v>
      </c>
      <c r="F234" s="126"/>
      <c r="G234" s="126"/>
      <c r="H234" s="38"/>
      <c r="I234" s="38"/>
      <c r="J234" s="38"/>
      <c r="K234" s="93"/>
      <c r="L234" s="90"/>
    </row>
    <row r="235" spans="1:12" x14ac:dyDescent="0.15">
      <c r="A235" s="6"/>
      <c r="B235" s="59"/>
      <c r="C235" s="60"/>
      <c r="D235" s="24">
        <f>C235-B235</f>
        <v>0</v>
      </c>
      <c r="E235" s="25" t="str">
        <f>IF(B235="","",IF(B235=0,"",(C235/B235)-1))</f>
        <v/>
      </c>
      <c r="F235" s="127" t="b">
        <f>IF(B235="",IF(Aloitus_Start!$D$1="Suomi","Tieto puuttuu: "&amp;B$3,IF(Aloitus_Start!$D$1="Svenska","Information saknas: "&amp;B$3)),"")</f>
        <v>0</v>
      </c>
      <c r="G235" s="127" t="b">
        <f>IF(C235="",IF(Aloitus_Start!$D$1="Suomi","Tieto puuttuu: "&amp;C$3,IF(Aloitus_Start!$D$1="Svenska","Information saknas: "&amp;C$3)),"")</f>
        <v>0</v>
      </c>
      <c r="I235" s="38"/>
      <c r="J235" s="38"/>
      <c r="K235" s="93"/>
      <c r="L235" s="90"/>
    </row>
    <row r="236" spans="1:12" x14ac:dyDescent="0.15">
      <c r="A236" s="6"/>
      <c r="B236" s="59"/>
      <c r="C236" s="60"/>
      <c r="D236" s="24"/>
      <c r="E236" s="37"/>
      <c r="F236" s="127"/>
      <c r="G236" s="127"/>
    </row>
    <row r="237" spans="1:12" x14ac:dyDescent="0.15">
      <c r="A237" s="7"/>
      <c r="B237" s="63"/>
      <c r="C237" s="64"/>
      <c r="D237" s="27">
        <f>C237-B237</f>
        <v>0</v>
      </c>
      <c r="E237" s="23" t="str">
        <f>IF(B237="","",IF(B237=0,"",(C237/B237)-1))</f>
        <v/>
      </c>
      <c r="F237" s="98" t="b">
        <f>IF(B237="",IF(Aloitus_Start!$D$1="Suomi","Tieto puuttuu: "&amp;B$3,IF(Aloitus_Start!$D$1="Svenska","Information saknas: "&amp;B$3)),"")</f>
        <v>0</v>
      </c>
      <c r="G237" s="98" t="b">
        <f>IF(C237="",IF(Aloitus_Start!$D$1="Suomi","Tieto puuttuu: "&amp;C$3,IF(Aloitus_Start!$D$1="Svenska","Information saknas: "&amp;C$3)),"")</f>
        <v>0</v>
      </c>
      <c r="H237" s="96"/>
      <c r="K237" s="52"/>
      <c r="L237" s="52"/>
    </row>
    <row r="238" spans="1:12" x14ac:dyDescent="0.15">
      <c r="A238" s="7"/>
      <c r="B238" s="63"/>
      <c r="C238" s="64"/>
      <c r="D238" s="27">
        <f>C238-B238</f>
        <v>0</v>
      </c>
      <c r="E238" s="23" t="str">
        <f>IF(B238="","",IF(B238=0,"",(C238/B238)-1))</f>
        <v/>
      </c>
      <c r="F238" s="98" t="b">
        <f>IF(B238="",IF(Aloitus_Start!$D$1="Suomi","Tieto puuttuu: "&amp;B$3,IF(Aloitus_Start!$D$1="Svenska","Information saknas: "&amp;B$3)),"")</f>
        <v>0</v>
      </c>
      <c r="G238" s="98" t="b">
        <f>IF(C238="",IF(Aloitus_Start!$D$1="Suomi","Tieto puuttuu: "&amp;C$3,IF(Aloitus_Start!$D$1="Svenska","Information saknas: "&amp;C$3)),"")</f>
        <v>0</v>
      </c>
      <c r="I238" s="38"/>
      <c r="J238" s="38"/>
      <c r="K238" s="93"/>
      <c r="L238" s="90"/>
    </row>
    <row r="239" spans="1:12" x14ac:dyDescent="0.15">
      <c r="A239" s="9"/>
      <c r="B239" s="69"/>
      <c r="C239" s="70"/>
      <c r="D239" s="27">
        <f>C239-B239</f>
        <v>0</v>
      </c>
      <c r="E239" s="23" t="str">
        <f>IF(B239="","",IF(B239=0,"",(C239/B239)-1))</f>
        <v/>
      </c>
      <c r="F239" s="130" t="b">
        <f>IF(B239="",IF(Aloitus_Start!$D$1="Suomi","Tieto puuttuu: "&amp;B$3,IF(Aloitus_Start!$D$1="Svenska","Information saknas: "&amp;B$3)),"")</f>
        <v>0</v>
      </c>
      <c r="G239" s="130" t="b">
        <f>IF(C239="",IF(Aloitus_Start!$D$1="Suomi","Tieto puuttuu: "&amp;C$3,IF(Aloitus_Start!$D$1="Svenska","Information saknas: "&amp;C$3)),"")</f>
        <v>0</v>
      </c>
      <c r="I239" s="38"/>
      <c r="J239" s="38"/>
      <c r="K239" s="93"/>
      <c r="L239" s="90"/>
    </row>
    <row r="240" spans="1:12" x14ac:dyDescent="0.15">
      <c r="A240" s="6"/>
      <c r="B240" s="59"/>
      <c r="C240" s="60"/>
      <c r="D240" s="24">
        <f>C240-B240</f>
        <v>0</v>
      </c>
      <c r="E240" s="25" t="str">
        <f>IF(B240="","",IF(B240=0,"",(C240/B240)-1))</f>
        <v/>
      </c>
      <c r="F240" s="127" t="b">
        <f>IF(B240="",IF(Aloitus_Start!$D$1="Suomi","Tieto puuttuu: "&amp;B$3,IF(Aloitus_Start!$D$1="Svenska","Information saknas: "&amp;B$3)),"")</f>
        <v>0</v>
      </c>
      <c r="G240" s="127" t="b">
        <f>IF(C240="",IF(Aloitus_Start!$D$1="Suomi","Tieto puuttuu: "&amp;C$3,IF(Aloitus_Start!$D$1="Svenska","Information saknas: "&amp;C$3)),"")</f>
        <v>0</v>
      </c>
      <c r="I240" s="38"/>
      <c r="J240" s="38"/>
      <c r="K240" s="93"/>
      <c r="L240" s="90"/>
    </row>
    <row r="241" spans="1:12" x14ac:dyDescent="0.15">
      <c r="A241" s="5"/>
      <c r="B241" s="57"/>
      <c r="C241" s="58"/>
      <c r="D241" s="134" t="str">
        <f>IF(Aloitus_Start!$D$1="Suomi","Muutos",IF(Aloitus_Start!$D$1="Svenska","Förändring","Valitse kieli - Välj spåket"))</f>
        <v>Valitse kieli - Välj spåket</v>
      </c>
      <c r="E241" s="134" t="str">
        <f>IF(Aloitus_Start!$D$1="Suomi","Muutos%",IF(Aloitus_Start!$D$1="Svenska","Förändr%","Valitse kieli - Välj spåket"))</f>
        <v>Valitse kieli - Välj spåket</v>
      </c>
      <c r="F241" s="126"/>
      <c r="G241" s="126"/>
      <c r="I241" s="38"/>
      <c r="J241" s="38"/>
      <c r="K241" s="93"/>
      <c r="L241" s="90"/>
    </row>
    <row r="242" spans="1:12" x14ac:dyDescent="0.15">
      <c r="A242" s="6"/>
      <c r="B242" s="59"/>
      <c r="C242" s="60"/>
      <c r="D242" s="24">
        <f>C242-B242</f>
        <v>0</v>
      </c>
      <c r="E242" s="25" t="str">
        <f>IF(B242="","",IF(B242=0,"",(C242/B242)-1))</f>
        <v/>
      </c>
      <c r="F242" s="127" t="b">
        <f>IF(B242="",IF(Aloitus_Start!$D$1="Suomi","Tieto puuttuu: "&amp;B$3,IF(Aloitus_Start!$D$1="Svenska","Information saknas: "&amp;B$3)),"")</f>
        <v>0</v>
      </c>
      <c r="G242" s="127" t="b">
        <f>IF(C242="",IF(Aloitus_Start!$D$1="Suomi","Tieto puuttuu: "&amp;C$3,IF(Aloitus_Start!$D$1="Svenska","Information saknas: "&amp;C$3)),"")</f>
        <v>0</v>
      </c>
      <c r="I242" s="38"/>
      <c r="J242" s="38"/>
      <c r="K242" s="93"/>
      <c r="L242" s="90"/>
    </row>
    <row r="243" spans="1:12" x14ac:dyDescent="0.15">
      <c r="A243" s="6"/>
      <c r="B243" s="59"/>
      <c r="C243" s="60"/>
      <c r="D243" s="24">
        <f>C243-B243</f>
        <v>0</v>
      </c>
      <c r="E243" s="25" t="str">
        <f>IF(B243="","",IF(B243=0,"",(C243/B243)-1))</f>
        <v/>
      </c>
      <c r="F243" s="127" t="b">
        <f>IF(B243="",IF(Aloitus_Start!$D$1="Suomi","Tieto puuttuu: "&amp;B$3,IF(Aloitus_Start!$D$1="Svenska","Information saknas: "&amp;B$3)),"")</f>
        <v>0</v>
      </c>
      <c r="G243" s="127" t="b">
        <f>IF(C243="",IF(Aloitus_Start!$D$1="Suomi","Tieto puuttuu: "&amp;C$3,IF(Aloitus_Start!$D$1="Svenska","Information saknas: "&amp;C$3)),"")</f>
        <v>0</v>
      </c>
      <c r="I243" s="38"/>
      <c r="J243" s="38"/>
      <c r="K243" s="93"/>
      <c r="L243" s="90"/>
    </row>
    <row r="244" spans="1:12" x14ac:dyDescent="0.15">
      <c r="A244" s="6"/>
      <c r="B244" s="59"/>
      <c r="C244" s="60"/>
      <c r="D244" s="24">
        <f>C244-B244</f>
        <v>0</v>
      </c>
      <c r="E244" s="25" t="str">
        <f>IF(B244="","",IF(B244=0,"",(C244/B244)-1))</f>
        <v/>
      </c>
      <c r="F244" s="127" t="b">
        <f>IF(B244="",IF(Aloitus_Start!$D$1="Suomi","Tieto puuttuu: "&amp;B$3,IF(Aloitus_Start!$D$1="Svenska","Information saknas: "&amp;B$3)),"")</f>
        <v>0</v>
      </c>
      <c r="G244" s="127" t="b">
        <f>IF(C244="",IF(Aloitus_Start!$D$1="Suomi","Tieto puuttuu: "&amp;C$3,IF(Aloitus_Start!$D$1="Svenska","Information saknas: "&amp;C$3)),"")</f>
        <v>0</v>
      </c>
      <c r="I244" s="38"/>
      <c r="J244" s="38"/>
      <c r="K244" s="93"/>
      <c r="L244" s="90"/>
    </row>
    <row r="245" spans="1:12" x14ac:dyDescent="0.15">
      <c r="A245" s="7"/>
      <c r="B245" s="136"/>
      <c r="C245" s="64"/>
      <c r="D245" s="27"/>
      <c r="E245" s="16"/>
      <c r="I245" s="38"/>
      <c r="J245" s="38"/>
      <c r="K245" s="93"/>
      <c r="L245" s="90"/>
    </row>
    <row r="246" spans="1:12" x14ac:dyDescent="0.15">
      <c r="A246" s="7"/>
      <c r="B246" s="136"/>
      <c r="C246" s="64"/>
      <c r="D246" s="27">
        <f>C246-B246</f>
        <v>0</v>
      </c>
      <c r="E246" s="23" t="str">
        <f>IF(B246="","",IF(B246=0,"",(C246/B246)-1))</f>
        <v/>
      </c>
      <c r="F246" s="98" t="b">
        <f>IF(B246="",IF(Aloitus_Start!$D$1="Suomi","Tieto puuttuu: "&amp;B$3,IF(Aloitus_Start!$D$1="Svenska","Information saknas: "&amp;B$3)),"")</f>
        <v>0</v>
      </c>
      <c r="G246" s="98" t="b">
        <f>IF(C246="",IF(Aloitus_Start!$D$1="Suomi","Tieto puuttuu: "&amp;C$3,IF(Aloitus_Start!$D$1="Svenska","Information saknas: "&amp;C$3)),"")</f>
        <v>0</v>
      </c>
      <c r="I246" s="38"/>
      <c r="J246" s="38"/>
      <c r="K246" s="93"/>
      <c r="L246" s="90"/>
    </row>
    <row r="247" spans="1:12" x14ac:dyDescent="0.15">
      <c r="A247" s="7"/>
      <c r="B247" s="136"/>
      <c r="C247" s="70"/>
      <c r="D247" s="27"/>
      <c r="E247" s="16"/>
      <c r="I247" s="38"/>
      <c r="J247" s="38"/>
      <c r="K247" s="93"/>
      <c r="L247" s="90"/>
    </row>
    <row r="248" spans="1:12" x14ac:dyDescent="0.15">
      <c r="A248" s="7"/>
      <c r="B248" s="136"/>
      <c r="C248" s="64"/>
      <c r="D248" s="27">
        <f>C248-B248</f>
        <v>0</v>
      </c>
      <c r="E248" s="23" t="str">
        <f>IF(B248="","",IF(B248=0,"",(C248/B248)-1))</f>
        <v/>
      </c>
      <c r="F248" s="98" t="b">
        <f>IF(B248="",IF(Aloitus_Start!$D$1="Suomi","Tieto puuttuu: "&amp;B$3,IF(Aloitus_Start!$D$1="Svenska","Information saknas: "&amp;B$3)),"")</f>
        <v>0</v>
      </c>
      <c r="G248" s="98" t="b">
        <f>IF(C248="",IF(Aloitus_Start!$D$1="Suomi","Tieto puuttuu: "&amp;C$3,IF(Aloitus_Start!$D$1="Svenska","Information saknas: "&amp;C$3)),"")</f>
        <v>0</v>
      </c>
      <c r="I248" s="38"/>
      <c r="J248" s="38"/>
      <c r="K248" s="93"/>
      <c r="L248" s="90"/>
    </row>
    <row r="249" spans="1:12" x14ac:dyDescent="0.15">
      <c r="A249" s="7"/>
      <c r="B249" s="136"/>
      <c r="C249" s="66"/>
      <c r="D249" s="27">
        <f>C249-B249</f>
        <v>0</v>
      </c>
      <c r="E249" s="23" t="str">
        <f>IF(B249="","",IF(B249=0,"",(C249/B249)-1))</f>
        <v/>
      </c>
      <c r="F249" s="98" t="b">
        <f>IF(B249="",IF(Aloitus_Start!$D$1="Suomi","Tieto puuttuu: "&amp;B$3,IF(Aloitus_Start!$D$1="Svenska","Information saknas: "&amp;B$3)),"")</f>
        <v>0</v>
      </c>
      <c r="G249" s="98" t="b">
        <f>IF(C249="",IF(Aloitus_Start!$D$1="Suomi","Tieto puuttuu: "&amp;C$3,IF(Aloitus_Start!$D$1="Svenska","Information saknas: "&amp;C$3)),"")</f>
        <v>0</v>
      </c>
      <c r="I249" s="38"/>
      <c r="J249" s="38"/>
      <c r="K249" s="93"/>
      <c r="L249" s="90"/>
    </row>
    <row r="250" spans="1:12" x14ac:dyDescent="0.15">
      <c r="A250" s="5"/>
      <c r="B250" s="57"/>
      <c r="C250" s="58"/>
      <c r="D250" s="22"/>
      <c r="E250" s="34"/>
      <c r="F250" s="126"/>
      <c r="G250" s="126"/>
      <c r="I250" s="38"/>
      <c r="J250" s="38"/>
      <c r="K250" s="93"/>
      <c r="L250" s="90"/>
    </row>
    <row r="251" spans="1:12" x14ac:dyDescent="0.15">
      <c r="A251" s="7"/>
      <c r="B251" s="63"/>
      <c r="C251" s="64"/>
      <c r="D251" s="27">
        <f>C251-B251</f>
        <v>0</v>
      </c>
      <c r="E251" s="23" t="str">
        <f>IF(B251="","",IF(B251=0,"",(C251/B251)-1))</f>
        <v/>
      </c>
      <c r="F251" s="98" t="b">
        <f>IF(B251="",IF(Aloitus_Start!$D$1="Suomi","Tieto puuttuu: "&amp;B$3,IF(Aloitus_Start!$D$1="Svenska","Information saknas: "&amp;B$3)),"")</f>
        <v>0</v>
      </c>
      <c r="G251" s="98" t="b">
        <f>IF(C251="",IF(Aloitus_Start!$D$1="Suomi","Tieto puuttuu: "&amp;C$3,IF(Aloitus_Start!$D$1="Svenska","Information saknas: "&amp;C$3)),"")</f>
        <v>0</v>
      </c>
      <c r="I251" s="38"/>
      <c r="J251" s="38"/>
      <c r="K251" s="93"/>
      <c r="L251" s="90"/>
    </row>
    <row r="252" spans="1:12" x14ac:dyDescent="0.15">
      <c r="A252" s="7"/>
      <c r="B252" s="63"/>
      <c r="C252" s="64"/>
      <c r="D252" s="27">
        <f>C252-B252</f>
        <v>0</v>
      </c>
      <c r="E252" s="23" t="str">
        <f>IF(B252="","",IF(B252=0,"",(C252/B252)-1))</f>
        <v/>
      </c>
      <c r="F252" s="98" t="b">
        <f>IF(B252="",IF(Aloitus_Start!$D$1="Suomi","Tieto puuttuu: "&amp;B$3,IF(Aloitus_Start!$D$1="Svenska","Information saknas: "&amp;B$3)),"")</f>
        <v>0</v>
      </c>
      <c r="G252" s="98" t="b">
        <f>IF(C252="",IF(Aloitus_Start!$D$1="Suomi","Tieto puuttuu: "&amp;C$3,IF(Aloitus_Start!$D$1="Svenska","Information saknas: "&amp;C$3)),"")</f>
        <v>0</v>
      </c>
      <c r="I252" s="38"/>
      <c r="J252" s="38"/>
      <c r="K252" s="93"/>
      <c r="L252" s="90"/>
    </row>
    <row r="253" spans="1:12" x14ac:dyDescent="0.15">
      <c r="A253" s="7"/>
      <c r="B253" s="63"/>
      <c r="C253" s="64"/>
      <c r="D253" s="27">
        <f>C253-B253</f>
        <v>0</v>
      </c>
      <c r="E253" s="23" t="str">
        <f>IF(B253="","",IF(B253=0,"",(C253/B253)-1))</f>
        <v/>
      </c>
      <c r="F253" s="98" t="b">
        <f>IF(B253="",IF(Aloitus_Start!$D$1="Suomi","Tieto puuttuu: "&amp;B$3,IF(Aloitus_Start!$D$1="Svenska","Information saknas: "&amp;B$3)),"")</f>
        <v>0</v>
      </c>
      <c r="G253" s="98" t="b">
        <f>IF(C253="",IF(Aloitus_Start!$D$1="Suomi","Tieto puuttuu: "&amp;C$3,IF(Aloitus_Start!$D$1="Svenska","Information saknas: "&amp;C$3)),"")</f>
        <v>0</v>
      </c>
      <c r="I253" s="38"/>
      <c r="J253" s="38"/>
      <c r="K253" s="93"/>
      <c r="L253" s="90"/>
    </row>
    <row r="254" spans="1:12" x14ac:dyDescent="0.15">
      <c r="A254" s="5"/>
      <c r="B254" s="57"/>
      <c r="C254" s="58"/>
      <c r="D254" s="22"/>
      <c r="E254" s="34"/>
      <c r="F254" s="126"/>
      <c r="G254" s="126"/>
      <c r="I254" s="38"/>
      <c r="J254" s="38"/>
      <c r="K254" s="93"/>
      <c r="L254" s="90"/>
    </row>
    <row r="255" spans="1:12" x14ac:dyDescent="0.15">
      <c r="A255" s="7"/>
      <c r="B255" s="63"/>
      <c r="C255" s="64"/>
      <c r="D255" s="27">
        <f>C255-B255</f>
        <v>0</v>
      </c>
      <c r="E255" s="23" t="str">
        <f>IF(B255="","",IF(B255=0,"",(C255/B255)-1))</f>
        <v/>
      </c>
      <c r="F255" s="98" t="b">
        <f>IF(B255="",IF(Aloitus_Start!$D$1="Suomi","Tieto puuttuu: "&amp;B$3,IF(Aloitus_Start!$D$1="Svenska","Information saknas: "&amp;B$3)),"")</f>
        <v>0</v>
      </c>
      <c r="G255" s="98" t="b">
        <f>IF(C255="",IF(Aloitus_Start!$D$1="Suomi","Tieto puuttuu: "&amp;C$3,IF(Aloitus_Start!$D$1="Svenska","Information saknas: "&amp;C$3)),"")</f>
        <v>0</v>
      </c>
      <c r="I255" s="38"/>
      <c r="J255" s="38"/>
      <c r="K255" s="93"/>
      <c r="L255" s="90"/>
    </row>
    <row r="256" spans="1:12" x14ac:dyDescent="0.15">
      <c r="A256" s="7"/>
      <c r="B256" s="63"/>
      <c r="C256" s="64"/>
      <c r="D256" s="27">
        <f>C256-B256</f>
        <v>0</v>
      </c>
      <c r="E256" s="23" t="str">
        <f>IF(B256="","",IF(B256=0,"",(C256/B256)-1))</f>
        <v/>
      </c>
      <c r="F256" s="98" t="b">
        <f>IF(B256="",IF(Aloitus_Start!$D$1="Suomi","Tieto puuttuu: "&amp;B$3,IF(Aloitus_Start!$D$1="Svenska","Information saknas: "&amp;B$3)),"")</f>
        <v>0</v>
      </c>
      <c r="G256" s="98" t="b">
        <f>IF(C256="",IF(Aloitus_Start!$D$1="Suomi","Tieto puuttuu: "&amp;C$3,IF(Aloitus_Start!$D$1="Svenska","Information saknas: "&amp;C$3)),"")</f>
        <v>0</v>
      </c>
      <c r="I256" s="38"/>
      <c r="J256" s="38"/>
      <c r="K256" s="93"/>
      <c r="L256" s="90"/>
    </row>
    <row r="257" spans="1:12" x14ac:dyDescent="0.15">
      <c r="A257" s="7"/>
      <c r="B257" s="63"/>
      <c r="C257" s="64"/>
      <c r="D257" s="27">
        <f>C257-B257</f>
        <v>0</v>
      </c>
      <c r="E257" s="23" t="str">
        <f>IF(B257="","",IF(B257=0,"",(C257/B257)-1))</f>
        <v/>
      </c>
      <c r="F257" s="98" t="b">
        <f>IF(B257="",IF(Aloitus_Start!$D$1="Suomi","Tieto puuttuu: "&amp;B$3,IF(Aloitus_Start!$D$1="Svenska","Information saknas: "&amp;B$3)),"")</f>
        <v>0</v>
      </c>
      <c r="G257" s="98" t="b">
        <f>IF(C257="",IF(Aloitus_Start!$D$1="Suomi","Tieto puuttuu: "&amp;C$3,IF(Aloitus_Start!$D$1="Svenska","Information saknas: "&amp;C$3)),"")</f>
        <v>0</v>
      </c>
      <c r="I257" s="38"/>
      <c r="J257" s="38"/>
      <c r="K257" s="93"/>
      <c r="L257" s="90"/>
    </row>
    <row r="258" spans="1:12" x14ac:dyDescent="0.15">
      <c r="A258" s="12"/>
      <c r="B258" s="145"/>
      <c r="C258" s="145"/>
      <c r="I258" s="38"/>
      <c r="J258" s="38"/>
      <c r="K258" s="93"/>
      <c r="L258" s="90"/>
    </row>
    <row r="259" spans="1:12" x14ac:dyDescent="0.15">
      <c r="A259" s="8"/>
      <c r="B259" s="75"/>
      <c r="C259" s="76"/>
      <c r="D259" s="45"/>
      <c r="E259" s="46"/>
      <c r="F259" s="128"/>
      <c r="G259" s="128"/>
      <c r="I259" s="38"/>
      <c r="J259" s="38"/>
      <c r="K259" s="93"/>
      <c r="L259" s="90"/>
    </row>
    <row r="260" spans="1:12" x14ac:dyDescent="0.15">
      <c r="A260" s="3"/>
      <c r="B260" s="101"/>
      <c r="C260" s="102"/>
      <c r="D260" s="43"/>
      <c r="E260" s="44"/>
      <c r="F260" s="124"/>
      <c r="G260" s="124"/>
      <c r="I260" s="38"/>
      <c r="J260" s="38"/>
      <c r="K260" s="93"/>
      <c r="L260" s="90"/>
    </row>
    <row r="261" spans="1:12" x14ac:dyDescent="0.15">
      <c r="A261" s="4"/>
      <c r="B261" s="61"/>
      <c r="C261" s="62"/>
      <c r="D261" s="26"/>
      <c r="E261" s="36"/>
      <c r="F261" s="125"/>
      <c r="G261" s="125"/>
      <c r="I261" s="38"/>
      <c r="J261" s="38"/>
      <c r="K261" s="93"/>
      <c r="L261" s="90"/>
    </row>
    <row r="262" spans="1:12" x14ac:dyDescent="0.15">
      <c r="A262" s="5"/>
      <c r="B262" s="57"/>
      <c r="C262" s="58"/>
      <c r="D262" s="22">
        <f>C262-B262</f>
        <v>0</v>
      </c>
      <c r="E262" s="23" t="str">
        <f t="shared" ref="E262:E269" si="34">IF(B262="","",IF(B262=0,"",(C262/B262)-1))</f>
        <v/>
      </c>
      <c r="F262" s="126" t="b">
        <f>IF(B262="",IF(Aloitus_Start!$D$1="Suomi","Tieto puuttuu: "&amp;B$3,IF(Aloitus_Start!$D$1="Svenska","Information saknas: "&amp;B$3)),"")</f>
        <v>0</v>
      </c>
      <c r="G262" s="126" t="b">
        <f>IF(C262="",IF(Aloitus_Start!$D$1="Suomi","Tieto puuttuu: "&amp;C$3,IF(Aloitus_Start!$D$1="Svenska","Information saknas: "&amp;C$3)),"")</f>
        <v>0</v>
      </c>
      <c r="I262" s="38"/>
      <c r="J262" s="38"/>
      <c r="K262" s="93"/>
      <c r="L262" s="90"/>
    </row>
    <row r="263" spans="1:12" x14ac:dyDescent="0.15">
      <c r="A263" s="7"/>
      <c r="B263" s="63"/>
      <c r="C263" s="64"/>
      <c r="D263" s="27">
        <f t="shared" ref="D263:D269" si="35">C263-B263</f>
        <v>0</v>
      </c>
      <c r="E263" s="23" t="str">
        <f t="shared" si="34"/>
        <v/>
      </c>
      <c r="F263" s="98" t="b">
        <f>IF(B263="",IF(Aloitus_Start!$D$1="Suomi","Tieto puuttuu: "&amp;B$3,IF(Aloitus_Start!$D$1="Svenska","Information saknas: "&amp;B$3)),"")</f>
        <v>0</v>
      </c>
      <c r="G263" s="98" t="b">
        <f>IF(C263="",IF(Aloitus_Start!$D$1="Suomi","Tieto puuttuu: "&amp;C$3,IF(Aloitus_Start!$D$1="Svenska","Information saknas: "&amp;C$3)),"")</f>
        <v>0</v>
      </c>
      <c r="I263" s="38"/>
      <c r="J263" s="38"/>
      <c r="K263" s="93"/>
      <c r="L263" s="90"/>
    </row>
    <row r="264" spans="1:12" x14ac:dyDescent="0.15">
      <c r="A264" s="7"/>
      <c r="B264" s="63"/>
      <c r="C264" s="64"/>
      <c r="D264" s="27">
        <f t="shared" si="35"/>
        <v>0</v>
      </c>
      <c r="E264" s="23" t="str">
        <f t="shared" si="34"/>
        <v/>
      </c>
      <c r="F264" s="98" t="b">
        <f>IF(B264="",IF(Aloitus_Start!$D$1="Suomi","Tieto puuttuu: "&amp;B$3,IF(Aloitus_Start!$D$1="Svenska","Information saknas: "&amp;B$3)),"")</f>
        <v>0</v>
      </c>
      <c r="G264" s="98" t="b">
        <f>IF(C264="",IF(Aloitus_Start!$D$1="Suomi","Tieto puuttuu: "&amp;C$3,IF(Aloitus_Start!$D$1="Svenska","Information saknas: "&amp;C$3)),"")</f>
        <v>0</v>
      </c>
      <c r="I264" s="38"/>
      <c r="J264" s="38"/>
      <c r="K264" s="93"/>
      <c r="L264" s="90"/>
    </row>
    <row r="265" spans="1:12" x14ac:dyDescent="0.15">
      <c r="A265" s="5"/>
      <c r="B265" s="57"/>
      <c r="C265" s="58"/>
      <c r="D265" s="22">
        <f t="shared" si="35"/>
        <v>0</v>
      </c>
      <c r="E265" s="23" t="str">
        <f t="shared" si="34"/>
        <v/>
      </c>
      <c r="F265" s="126" t="b">
        <f>IF(B265="",IF(Aloitus_Start!$D$1="Suomi","Tieto puuttuu: "&amp;B$3,IF(Aloitus_Start!$D$1="Svenska","Information saknas: "&amp;B$3)),"")</f>
        <v>0</v>
      </c>
      <c r="G265" s="126" t="b">
        <f>IF(C265="",IF(Aloitus_Start!$D$1="Suomi","Tieto puuttuu: "&amp;C$3,IF(Aloitus_Start!$D$1="Svenska","Information saknas: "&amp;C$3)),"")</f>
        <v>0</v>
      </c>
      <c r="I265" s="38"/>
      <c r="J265" s="38"/>
      <c r="K265" s="93"/>
      <c r="L265" s="90"/>
    </row>
    <row r="266" spans="1:12" x14ac:dyDescent="0.15">
      <c r="A266" s="7"/>
      <c r="B266" s="63"/>
      <c r="C266" s="64"/>
      <c r="D266" s="27">
        <f t="shared" si="35"/>
        <v>0</v>
      </c>
      <c r="E266" s="23" t="str">
        <f t="shared" si="34"/>
        <v/>
      </c>
      <c r="F266" s="98" t="b">
        <f>IF(B266="",IF(Aloitus_Start!$D$1="Suomi","Tieto puuttuu: "&amp;B$3,IF(Aloitus_Start!$D$1="Svenska","Information saknas: "&amp;B$3)),"")</f>
        <v>0</v>
      </c>
      <c r="G266" s="98" t="b">
        <f>IF(C266="",IF(Aloitus_Start!$D$1="Suomi","Tieto puuttuu: "&amp;C$3,IF(Aloitus_Start!$D$1="Svenska","Information saknas: "&amp;C$3)),"")</f>
        <v>0</v>
      </c>
      <c r="I266" s="38"/>
      <c r="J266" s="38"/>
      <c r="K266" s="93"/>
      <c r="L266" s="90"/>
    </row>
    <row r="267" spans="1:12" x14ac:dyDescent="0.15">
      <c r="A267" s="7"/>
      <c r="B267" s="63"/>
      <c r="C267" s="64"/>
      <c r="D267" s="27">
        <f t="shared" si="35"/>
        <v>0</v>
      </c>
      <c r="E267" s="23" t="str">
        <f t="shared" si="34"/>
        <v/>
      </c>
      <c r="F267" s="98" t="b">
        <f>IF(B267="",IF(Aloitus_Start!$D$1="Suomi","Tieto puuttuu: "&amp;B$3,IF(Aloitus_Start!$D$1="Svenska","Information saknas: "&amp;B$3)),"")</f>
        <v>0</v>
      </c>
      <c r="G267" s="98" t="b">
        <f>IF(C267="",IF(Aloitus_Start!$D$1="Suomi","Tieto puuttuu: "&amp;C$3,IF(Aloitus_Start!$D$1="Svenska","Information saknas: "&amp;C$3)),"")</f>
        <v>0</v>
      </c>
      <c r="I267" s="38"/>
      <c r="J267" s="38"/>
      <c r="K267" s="93"/>
      <c r="L267" s="90"/>
    </row>
    <row r="268" spans="1:12" x14ac:dyDescent="0.15">
      <c r="A268" s="7"/>
      <c r="B268" s="63"/>
      <c r="C268" s="64"/>
      <c r="D268" s="27">
        <f t="shared" si="35"/>
        <v>0</v>
      </c>
      <c r="E268" s="23" t="str">
        <f t="shared" si="34"/>
        <v/>
      </c>
      <c r="F268" s="98" t="b">
        <f>IF(B268="",IF(Aloitus_Start!$D$1="Suomi","Tieto puuttuu: "&amp;B$3,IF(Aloitus_Start!$D$1="Svenska","Information saknas: "&amp;B$3)),"")</f>
        <v>0</v>
      </c>
      <c r="G268" s="98" t="b">
        <f>IF(C268="",IF(Aloitus_Start!$D$1="Suomi","Tieto puuttuu: "&amp;C$3,IF(Aloitus_Start!$D$1="Svenska","Information saknas: "&amp;C$3)),"")</f>
        <v>0</v>
      </c>
      <c r="I268" s="38"/>
      <c r="J268" s="38"/>
      <c r="K268" s="93"/>
      <c r="L268" s="90"/>
    </row>
    <row r="269" spans="1:12" x14ac:dyDescent="0.15">
      <c r="A269" s="4"/>
      <c r="B269" s="61"/>
      <c r="C269" s="62"/>
      <c r="D269" s="26">
        <f t="shared" si="35"/>
        <v>0</v>
      </c>
      <c r="E269" s="23" t="str">
        <f t="shared" si="34"/>
        <v/>
      </c>
      <c r="F269" s="125" t="b">
        <f>IF(B269="",IF(Aloitus_Start!$D$1="Suomi","Tieto puuttuu: "&amp;B$3,IF(Aloitus_Start!$D$1="Svenska","Information saknas: "&amp;B$3)),"")</f>
        <v>0</v>
      </c>
      <c r="G269" s="125" t="b">
        <f>IF(C269="",IF(Aloitus_Start!$D$1="Suomi","Tieto puuttuu: "&amp;C$3,IF(Aloitus_Start!$D$1="Svenska","Information saknas: "&amp;C$3)),"")</f>
        <v>0</v>
      </c>
      <c r="I269" s="38"/>
      <c r="J269" s="38"/>
      <c r="K269" s="93"/>
      <c r="L269" s="90"/>
    </row>
    <row r="270" spans="1:12" x14ac:dyDescent="0.15">
      <c r="A270" s="3"/>
      <c r="B270" s="101"/>
      <c r="C270" s="102"/>
      <c r="D270" s="43"/>
      <c r="E270" s="44"/>
      <c r="F270" s="124"/>
      <c r="G270" s="124"/>
      <c r="I270" s="38"/>
      <c r="J270" s="38"/>
      <c r="K270" s="93"/>
      <c r="L270" s="90"/>
    </row>
    <row r="271" spans="1:12" x14ac:dyDescent="0.15">
      <c r="A271" s="4"/>
      <c r="B271" s="61"/>
      <c r="C271" s="62"/>
      <c r="D271" s="26">
        <f>C271-B271</f>
        <v>0</v>
      </c>
      <c r="E271" s="23" t="str">
        <f>IF(B271="","",IF(B271=0,"",(C271/B271)-1))</f>
        <v/>
      </c>
      <c r="F271" s="125" t="b">
        <f>IF(B271="",IF(Aloitus_Start!$D$1="Suomi","Tieto puuttuu: "&amp;B$3,IF(Aloitus_Start!$D$1="Svenska","Information saknas: "&amp;B$3)),"")</f>
        <v>0</v>
      </c>
      <c r="G271" s="125" t="b">
        <f>IF(C271="",IF(Aloitus_Start!$D$1="Suomi","Tieto puuttuu: "&amp;C$3,IF(Aloitus_Start!$D$1="Svenska","Information saknas: "&amp;C$3)),"")</f>
        <v>0</v>
      </c>
      <c r="I271" s="38"/>
      <c r="J271" s="38"/>
      <c r="K271" s="93"/>
      <c r="L271" s="90"/>
    </row>
    <row r="272" spans="1:12" x14ac:dyDescent="0.15">
      <c r="A272" s="7"/>
      <c r="B272" s="63"/>
      <c r="C272" s="64"/>
      <c r="D272" s="27">
        <f>C272-B272</f>
        <v>0</v>
      </c>
      <c r="E272" s="23" t="str">
        <f>IF(B272="","",IF(B272=0,"",(C272/B272)-1))</f>
        <v/>
      </c>
      <c r="F272" s="98" t="b">
        <f>IF(B272="",IF(Aloitus_Start!$D$1="Suomi","Tieto puuttuu: "&amp;B$3,IF(Aloitus_Start!$D$1="Svenska","Information saknas: "&amp;B$3)),"")</f>
        <v>0</v>
      </c>
      <c r="G272" s="98" t="b">
        <f>IF(C272="",IF(Aloitus_Start!$D$1="Suomi","Tieto puuttuu: "&amp;C$3,IF(Aloitus_Start!$D$1="Svenska","Information saknas: "&amp;C$3)),"")</f>
        <v>0</v>
      </c>
      <c r="I272" s="38"/>
      <c r="J272" s="38"/>
      <c r="K272" s="93"/>
      <c r="L272" s="90"/>
    </row>
    <row r="273" spans="1:12" x14ac:dyDescent="0.15">
      <c r="A273" s="7"/>
      <c r="B273" s="63"/>
      <c r="C273" s="64"/>
      <c r="D273" s="27">
        <f>C273-B273</f>
        <v>0</v>
      </c>
      <c r="E273" s="23" t="str">
        <f>IF(B273="","",IF(B273=0,"",(C273/B273)-1))</f>
        <v/>
      </c>
      <c r="F273" s="98" t="b">
        <f>IF(B273="",IF(Aloitus_Start!$D$1="Suomi","Tieto puuttuu: "&amp;B$3,IF(Aloitus_Start!$D$1="Svenska","Information saknas: "&amp;B$3)),"")</f>
        <v>0</v>
      </c>
      <c r="G273" s="98" t="b">
        <f>IF(C273="",IF(Aloitus_Start!$D$1="Suomi","Tieto puuttuu: "&amp;C$3,IF(Aloitus_Start!$D$1="Svenska","Information saknas: "&amp;C$3)),"")</f>
        <v>0</v>
      </c>
      <c r="I273" s="38"/>
      <c r="J273" s="38"/>
      <c r="K273" s="93"/>
      <c r="L273" s="90"/>
    </row>
    <row r="274" spans="1:12" x14ac:dyDescent="0.15">
      <c r="A274" s="3"/>
      <c r="B274" s="101"/>
      <c r="C274" s="102"/>
      <c r="D274" s="43"/>
      <c r="E274" s="47"/>
      <c r="F274" s="124"/>
      <c r="G274" s="124"/>
      <c r="I274" s="38"/>
      <c r="J274" s="38"/>
      <c r="K274" s="93"/>
      <c r="L274" s="90"/>
    </row>
    <row r="275" spans="1:12" x14ac:dyDescent="0.15">
      <c r="A275" s="4"/>
      <c r="B275" s="61"/>
      <c r="C275" s="62"/>
      <c r="D275" s="26">
        <f>C275-B275</f>
        <v>0</v>
      </c>
      <c r="E275" s="23" t="str">
        <f>IF(B275="","",IF(B275=0,"",(C275/B275)-1))</f>
        <v/>
      </c>
      <c r="F275" s="125" t="b">
        <f>IF(B275="",IF(Aloitus_Start!$D$1="Suomi","Tieto puuttuu: "&amp;B$3,IF(Aloitus_Start!$D$1="Svenska","Information saknas: "&amp;B$3)),"")</f>
        <v>0</v>
      </c>
      <c r="G275" s="125" t="b">
        <f>IF(C275="",IF(Aloitus_Start!$D$1="Suomi","Tieto puuttuu: "&amp;C$3,IF(Aloitus_Start!$D$1="Svenska","Information saknas: "&amp;C$3)),"")</f>
        <v>0</v>
      </c>
      <c r="I275" s="38"/>
      <c r="J275" s="38"/>
      <c r="K275" s="93"/>
      <c r="L275" s="90"/>
    </row>
    <row r="276" spans="1:12" x14ac:dyDescent="0.15">
      <c r="A276" s="7"/>
      <c r="B276" s="63"/>
      <c r="C276" s="64"/>
      <c r="D276" s="27">
        <f>C276-B276</f>
        <v>0</v>
      </c>
      <c r="E276" s="23" t="str">
        <f>IF(B276="","",IF(B276=0,"",(C276/B276)-1))</f>
        <v/>
      </c>
      <c r="F276" s="98" t="b">
        <f>IF(B276="",IF(Aloitus_Start!$D$1="Suomi","Tieto puuttuu: "&amp;B$3,IF(Aloitus_Start!$D$1="Svenska","Information saknas: "&amp;B$3)),"")</f>
        <v>0</v>
      </c>
      <c r="G276" s="98" t="b">
        <f>IF(C276="",IF(Aloitus_Start!$D$1="Suomi","Tieto puuttuu: "&amp;C$3,IF(Aloitus_Start!$D$1="Svenska","Information saknas: "&amp;C$3)),"")</f>
        <v>0</v>
      </c>
      <c r="I276" s="38"/>
      <c r="J276" s="38"/>
      <c r="K276" s="93"/>
      <c r="L276" s="90"/>
    </row>
    <row r="277" spans="1:12" x14ac:dyDescent="0.15">
      <c r="A277" s="5"/>
      <c r="B277" s="57"/>
      <c r="C277" s="58"/>
      <c r="D277" s="22"/>
      <c r="E277" s="23"/>
      <c r="F277" s="126"/>
      <c r="G277" s="126"/>
      <c r="I277" s="38"/>
      <c r="J277" s="38"/>
      <c r="K277" s="93"/>
      <c r="L277" s="90"/>
    </row>
    <row r="278" spans="1:12" x14ac:dyDescent="0.15">
      <c r="A278" s="7"/>
      <c r="B278" s="63"/>
      <c r="C278" s="64"/>
      <c r="D278" s="27">
        <f>C278-B278</f>
        <v>0</v>
      </c>
      <c r="E278" s="23" t="str">
        <f>IF(B278="","",IF(B278=0,"",(C278/B278)-1))</f>
        <v/>
      </c>
      <c r="F278" s="98" t="b">
        <f>IF(B278="",IF(Aloitus_Start!$D$1="Suomi","Tieto puuttuu: "&amp;B$3,IF(Aloitus_Start!$D$1="Svenska","Information saknas: "&amp;B$3)),"")</f>
        <v>0</v>
      </c>
      <c r="G278" s="98" t="b">
        <f>IF(C278="",IF(Aloitus_Start!$D$1="Suomi","Tieto puuttuu: "&amp;C$3,IF(Aloitus_Start!$D$1="Svenska","Information saknas: "&amp;C$3)),"")</f>
        <v>0</v>
      </c>
      <c r="I278" s="38"/>
      <c r="J278" s="38"/>
      <c r="K278" s="93"/>
      <c r="L278" s="90"/>
    </row>
    <row r="279" spans="1:12" x14ac:dyDescent="0.15">
      <c r="A279" s="7"/>
      <c r="B279" s="63"/>
      <c r="C279" s="64"/>
      <c r="D279" s="27">
        <f>C279-B279</f>
        <v>0</v>
      </c>
      <c r="E279" s="23" t="str">
        <f>IF(B279="","",IF(B279=0,"",(C279/B279)-1))</f>
        <v/>
      </c>
      <c r="F279" s="98" t="b">
        <f>IF(B279="",IF(Aloitus_Start!$D$1="Suomi","Tieto puuttuu: "&amp;B$3,IF(Aloitus_Start!$D$1="Svenska","Information saknas: "&amp;B$3)),"")</f>
        <v>0</v>
      </c>
      <c r="G279" s="98" t="b">
        <f>IF(C279="",IF(Aloitus_Start!$D$1="Suomi","Tieto puuttuu: "&amp;C$3,IF(Aloitus_Start!$D$1="Svenska","Information saknas: "&amp;C$3)),"")</f>
        <v>0</v>
      </c>
      <c r="I279" s="38"/>
      <c r="J279" s="38"/>
      <c r="K279" s="93"/>
      <c r="L279" s="90"/>
    </row>
    <row r="280" spans="1:12" x14ac:dyDescent="0.15">
      <c r="A280" s="4"/>
      <c r="B280" s="61"/>
      <c r="C280" s="62"/>
      <c r="D280" s="26">
        <f>C280-B280</f>
        <v>0</v>
      </c>
      <c r="E280" s="23" t="str">
        <f>IF(B280="","",IF(B280=0,"",(C280/B280)-1))</f>
        <v/>
      </c>
      <c r="F280" s="125" t="b">
        <f>IF(B280="",IF(Aloitus_Start!$D$1="Suomi","Tieto puuttuu: "&amp;B$3,IF(Aloitus_Start!$D$1="Svenska","Information saknas: "&amp;B$3)),"")</f>
        <v>0</v>
      </c>
      <c r="G280" s="125" t="b">
        <f>IF(C280="",IF(Aloitus_Start!$D$1="Suomi","Tieto puuttuu: "&amp;C$3,IF(Aloitus_Start!$D$1="Svenska","Information saknas: "&amp;C$3)),"")</f>
        <v>0</v>
      </c>
      <c r="I280" s="38"/>
      <c r="J280" s="38"/>
      <c r="K280" s="93"/>
      <c r="L280" s="90"/>
    </row>
    <row r="281" spans="1:12" x14ac:dyDescent="0.15">
      <c r="A281" s="7"/>
      <c r="B281" s="63"/>
      <c r="C281" s="64"/>
      <c r="D281" s="27">
        <f>C281-B281</f>
        <v>0</v>
      </c>
      <c r="E281" s="23" t="str">
        <f>IF(B281="","",IF(B281=0,"",(C281/B281)-1))</f>
        <v/>
      </c>
      <c r="F281" s="98" t="b">
        <f>IF(B281="",IF(Aloitus_Start!$D$1="Suomi","Tieto puuttuu: "&amp;B$3,IF(Aloitus_Start!$D$1="Svenska","Information saknas: "&amp;B$3)),"")</f>
        <v>0</v>
      </c>
      <c r="G281" s="98" t="b">
        <f>IF(C281="",IF(Aloitus_Start!$D$1="Suomi","Tieto puuttuu: "&amp;C$3,IF(Aloitus_Start!$D$1="Svenska","Information saknas: "&amp;C$3)),"")</f>
        <v>0</v>
      </c>
      <c r="I281" s="38"/>
      <c r="J281" s="38"/>
      <c r="K281" s="93"/>
      <c r="L281" s="90"/>
    </row>
    <row r="282" spans="1:12" x14ac:dyDescent="0.15">
      <c r="A282" s="5"/>
      <c r="B282" s="57"/>
      <c r="C282" s="58"/>
      <c r="D282" s="22"/>
      <c r="E282" s="23"/>
      <c r="F282" s="126"/>
      <c r="G282" s="126"/>
      <c r="I282" s="38"/>
      <c r="J282" s="38"/>
      <c r="K282" s="93"/>
      <c r="L282" s="90"/>
    </row>
    <row r="283" spans="1:12" x14ac:dyDescent="0.15">
      <c r="A283" s="7"/>
      <c r="B283" s="63"/>
      <c r="C283" s="64"/>
      <c r="D283" s="27">
        <f>C283-B283</f>
        <v>0</v>
      </c>
      <c r="E283" s="23" t="str">
        <f>IF(B283="","",IF(B283=0,"",(C283/B283)-1))</f>
        <v/>
      </c>
      <c r="F283" s="98" t="b">
        <f>IF(B283="",IF(Aloitus_Start!$D$1="Suomi","Tieto puuttuu: "&amp;B$3,IF(Aloitus_Start!$D$1="Svenska","Information saknas: "&amp;B$3)),"")</f>
        <v>0</v>
      </c>
      <c r="G283" s="98" t="b">
        <f>IF(C283="",IF(Aloitus_Start!$D$1="Suomi","Tieto puuttuu: "&amp;C$3,IF(Aloitus_Start!$D$1="Svenska","Information saknas: "&amp;C$3)),"")</f>
        <v>0</v>
      </c>
      <c r="I283" s="38"/>
      <c r="J283" s="38"/>
      <c r="K283" s="93"/>
      <c r="L283" s="90"/>
    </row>
    <row r="284" spans="1:12" x14ac:dyDescent="0.15">
      <c r="A284" s="7"/>
      <c r="B284" s="63"/>
      <c r="C284" s="64"/>
      <c r="D284" s="27">
        <f>C284-B284</f>
        <v>0</v>
      </c>
      <c r="E284" s="23" t="str">
        <f>IF(B284="","",IF(B284=0,"",(C284/B284)-1))</f>
        <v/>
      </c>
      <c r="F284" s="98" t="b">
        <f>IF(B284="",IF(Aloitus_Start!$D$1="Suomi","Tieto puuttuu: "&amp;B$3,IF(Aloitus_Start!$D$1="Svenska","Information saknas: "&amp;B$3)),"")</f>
        <v>0</v>
      </c>
      <c r="G284" s="98" t="b">
        <f>IF(C284="",IF(Aloitus_Start!$D$1="Suomi","Tieto puuttuu: "&amp;C$3,IF(Aloitus_Start!$D$1="Svenska","Information saknas: "&amp;C$3)),"")</f>
        <v>0</v>
      </c>
      <c r="I284" s="38"/>
      <c r="J284" s="38"/>
      <c r="K284" s="93"/>
      <c r="L284" s="90"/>
    </row>
    <row r="285" spans="1:12" x14ac:dyDescent="0.15">
      <c r="A285" s="3"/>
      <c r="B285" s="101"/>
      <c r="C285" s="102"/>
      <c r="D285" s="43"/>
      <c r="E285" s="44"/>
      <c r="F285" s="124"/>
      <c r="G285" s="124"/>
      <c r="I285" s="38"/>
      <c r="J285" s="38"/>
      <c r="K285" s="93"/>
      <c r="L285" s="90"/>
    </row>
    <row r="286" spans="1:12" x14ac:dyDescent="0.15">
      <c r="A286" s="4"/>
      <c r="B286" s="61"/>
      <c r="C286" s="62"/>
      <c r="D286" s="26">
        <f>C286-B286</f>
        <v>0</v>
      </c>
      <c r="E286" s="23" t="str">
        <f>IF(B286="","",IF(B286=0,"",(C286/B286)-1))</f>
        <v/>
      </c>
      <c r="F286" s="125" t="b">
        <f>IF(B286="",IF(Aloitus_Start!$D$1="Suomi","Tieto puuttuu: "&amp;B$3,IF(Aloitus_Start!$D$1="Svenska","Information saknas: "&amp;B$3)),"")</f>
        <v>0</v>
      </c>
      <c r="G286" s="125" t="b">
        <f>IF(C286="",IF(Aloitus_Start!$D$1="Suomi","Tieto puuttuu: "&amp;C$3,IF(Aloitus_Start!$D$1="Svenska","Information saknas: "&amp;C$3)),"")</f>
        <v>0</v>
      </c>
      <c r="I286" s="38"/>
      <c r="J286" s="38"/>
      <c r="K286" s="93"/>
      <c r="L286" s="90"/>
    </row>
    <row r="287" spans="1:12" x14ac:dyDescent="0.15">
      <c r="A287" s="7"/>
      <c r="B287" s="63"/>
      <c r="C287" s="64"/>
      <c r="D287" s="27">
        <f>C287-B287</f>
        <v>0</v>
      </c>
      <c r="E287" s="23" t="str">
        <f>IF(B287="","",IF(B287=0,"",(C287/B287)-1))</f>
        <v/>
      </c>
      <c r="F287" s="98" t="b">
        <f>IF(B287="",IF(Aloitus_Start!$D$1="Suomi","Tieto puuttuu: "&amp;B$3,IF(Aloitus_Start!$D$1="Svenska","Information saknas: "&amp;B$3)),"")</f>
        <v>0</v>
      </c>
      <c r="G287" s="98" t="b">
        <f>IF(C287="",IF(Aloitus_Start!$D$1="Suomi","Tieto puuttuu: "&amp;C$3,IF(Aloitus_Start!$D$1="Svenska","Information saknas: "&amp;C$3)),"")</f>
        <v>0</v>
      </c>
      <c r="I287" s="38"/>
      <c r="J287" s="38"/>
      <c r="K287" s="93"/>
      <c r="L287" s="90"/>
    </row>
    <row r="288" spans="1:12" x14ac:dyDescent="0.15">
      <c r="A288" s="5"/>
      <c r="B288" s="57"/>
      <c r="C288" s="58"/>
      <c r="D288" s="22"/>
      <c r="E288" s="23"/>
      <c r="F288" s="126"/>
      <c r="G288" s="126"/>
      <c r="I288" s="38"/>
      <c r="J288" s="38"/>
      <c r="K288" s="93"/>
      <c r="L288" s="90"/>
    </row>
    <row r="289" spans="1:12" x14ac:dyDescent="0.15">
      <c r="A289" s="7"/>
      <c r="B289" s="63"/>
      <c r="C289" s="64"/>
      <c r="D289" s="27">
        <f>C289-B289</f>
        <v>0</v>
      </c>
      <c r="E289" s="23" t="str">
        <f>IF(B289="","",IF(B289=0,"",(C289/B289)-1))</f>
        <v/>
      </c>
      <c r="F289" s="98" t="b">
        <f>IF(B289="",IF(Aloitus_Start!$D$1="Suomi","Tieto puuttuu: "&amp;B$3,IF(Aloitus_Start!$D$1="Svenska","Information saknas: "&amp;B$3)),"")</f>
        <v>0</v>
      </c>
      <c r="G289" s="98" t="b">
        <f>IF(C289="",IF(Aloitus_Start!$D$1="Suomi","Tieto puuttuu: "&amp;C$3,IF(Aloitus_Start!$D$1="Svenska","Information saknas: "&amp;C$3)),"")</f>
        <v>0</v>
      </c>
      <c r="I289" s="38"/>
      <c r="J289" s="38"/>
      <c r="K289" s="93"/>
      <c r="L289" s="90"/>
    </row>
    <row r="290" spans="1:12" x14ac:dyDescent="0.15">
      <c r="A290" s="7"/>
      <c r="B290" s="63"/>
      <c r="C290" s="64"/>
      <c r="D290" s="27">
        <f>C290-B290</f>
        <v>0</v>
      </c>
      <c r="E290" s="23" t="str">
        <f>IF(B290="","",IF(B290=0,"",(C290/B290)-1))</f>
        <v/>
      </c>
      <c r="F290" s="98" t="b">
        <f>IF(B290="",IF(Aloitus_Start!$D$1="Suomi","Tieto puuttuu: "&amp;B$3,IF(Aloitus_Start!$D$1="Svenska","Information saknas: "&amp;B$3)),"")</f>
        <v>0</v>
      </c>
      <c r="G290" s="98" t="b">
        <f>IF(C290="",IF(Aloitus_Start!$D$1="Suomi","Tieto puuttuu: "&amp;C$3,IF(Aloitus_Start!$D$1="Svenska","Information saknas: "&amp;C$3)),"")</f>
        <v>0</v>
      </c>
      <c r="I290" s="38"/>
      <c r="J290" s="38"/>
      <c r="K290" s="93"/>
      <c r="L290" s="90"/>
    </row>
    <row r="291" spans="1:12" x14ac:dyDescent="0.15">
      <c r="A291" s="4"/>
      <c r="B291" s="61"/>
      <c r="C291" s="62"/>
      <c r="D291" s="26">
        <f>C291-B291</f>
        <v>0</v>
      </c>
      <c r="E291" s="23" t="str">
        <f>IF(B291="","",IF(B291=0,"",(C291/B291)-1))</f>
        <v/>
      </c>
      <c r="F291" s="125" t="b">
        <f>IF(B291="",IF(Aloitus_Start!$D$1="Suomi","Tieto puuttuu: "&amp;B$3,IF(Aloitus_Start!$D$1="Svenska","Information saknas: "&amp;B$3)),"")</f>
        <v>0</v>
      </c>
      <c r="G291" s="125" t="b">
        <f>IF(C291="",IF(Aloitus_Start!$D$1="Suomi","Tieto puuttuu: "&amp;C$3,IF(Aloitus_Start!$D$1="Svenska","Information saknas: "&amp;C$3)),"")</f>
        <v>0</v>
      </c>
      <c r="I291" s="38"/>
      <c r="J291" s="38"/>
      <c r="K291" s="93"/>
      <c r="L291" s="90"/>
    </row>
    <row r="292" spans="1:12" x14ac:dyDescent="0.15">
      <c r="A292" s="7"/>
      <c r="B292" s="63"/>
      <c r="C292" s="64"/>
      <c r="D292" s="27">
        <f>C292-B292</f>
        <v>0</v>
      </c>
      <c r="E292" s="23" t="str">
        <f>IF(B292="","",IF(B292=0,"",(C292/B292)-1))</f>
        <v/>
      </c>
      <c r="F292" s="98" t="b">
        <f>IF(B292="",IF(Aloitus_Start!$D$1="Suomi","Tieto puuttuu: "&amp;B$3,IF(Aloitus_Start!$D$1="Svenska","Information saknas: "&amp;B$3)),"")</f>
        <v>0</v>
      </c>
      <c r="G292" s="98" t="b">
        <f>IF(C292="",IF(Aloitus_Start!$D$1="Suomi","Tieto puuttuu: "&amp;C$3,IF(Aloitus_Start!$D$1="Svenska","Information saknas: "&amp;C$3)),"")</f>
        <v>0</v>
      </c>
      <c r="I292" s="38"/>
      <c r="J292" s="38"/>
      <c r="K292" s="93"/>
      <c r="L292" s="90"/>
    </row>
    <row r="293" spans="1:12" x14ac:dyDescent="0.15">
      <c r="A293" s="5"/>
      <c r="B293" s="57"/>
      <c r="C293" s="58"/>
      <c r="D293" s="22"/>
      <c r="E293" s="23"/>
      <c r="F293" s="126"/>
      <c r="G293" s="126"/>
      <c r="I293" s="38"/>
      <c r="J293" s="38"/>
      <c r="K293" s="93"/>
      <c r="L293" s="90"/>
    </row>
    <row r="294" spans="1:12" x14ac:dyDescent="0.15">
      <c r="A294" s="7"/>
      <c r="B294" s="63"/>
      <c r="C294" s="64"/>
      <c r="D294" s="27">
        <f>C294-B294</f>
        <v>0</v>
      </c>
      <c r="E294" s="23" t="str">
        <f>IF(B294="","",IF(B294=0,"",(C294/B294)-1))</f>
        <v/>
      </c>
      <c r="F294" s="98" t="b">
        <f>IF(B294="",IF(Aloitus_Start!$D$1="Suomi","Tieto puuttuu: "&amp;B$3,IF(Aloitus_Start!$D$1="Svenska","Information saknas: "&amp;B$3)),"")</f>
        <v>0</v>
      </c>
      <c r="G294" s="98" t="b">
        <f>IF(C294="",IF(Aloitus_Start!$D$1="Suomi","Tieto puuttuu: "&amp;C$3,IF(Aloitus_Start!$D$1="Svenska","Information saknas: "&amp;C$3)),"")</f>
        <v>0</v>
      </c>
      <c r="I294" s="38"/>
      <c r="J294" s="38"/>
      <c r="K294" s="93"/>
      <c r="L294" s="90"/>
    </row>
    <row r="295" spans="1:12" x14ac:dyDescent="0.15">
      <c r="A295" s="7"/>
      <c r="B295" s="63"/>
      <c r="C295" s="64"/>
      <c r="D295" s="27">
        <f>C295-B295</f>
        <v>0</v>
      </c>
      <c r="E295" s="23" t="str">
        <f>IF(B295="","",IF(B295=0,"",(C295/B295)-1))</f>
        <v/>
      </c>
      <c r="F295" s="98" t="b">
        <f>IF(B295="",IF(Aloitus_Start!$D$1="Suomi","Tieto puuttuu: "&amp;B$3,IF(Aloitus_Start!$D$1="Svenska","Information saknas: "&amp;B$3)),"")</f>
        <v>0</v>
      </c>
      <c r="G295" s="98" t="b">
        <f>IF(C295="",IF(Aloitus_Start!$D$1="Suomi","Tieto puuttuu: "&amp;C$3,IF(Aloitus_Start!$D$1="Svenska","Information saknas: "&amp;C$3)),"")</f>
        <v>0</v>
      </c>
      <c r="I295" s="38"/>
      <c r="J295" s="38"/>
      <c r="K295" s="93"/>
      <c r="L295" s="90"/>
    </row>
    <row r="296" spans="1:12" x14ac:dyDescent="0.15">
      <c r="A296" s="3"/>
      <c r="B296" s="101"/>
      <c r="C296" s="102"/>
      <c r="D296" s="43"/>
      <c r="E296" s="44"/>
      <c r="F296" s="124"/>
      <c r="G296" s="124"/>
      <c r="I296" s="38"/>
      <c r="J296" s="38"/>
      <c r="K296" s="93"/>
      <c r="L296" s="90"/>
    </row>
    <row r="297" spans="1:12" x14ac:dyDescent="0.15">
      <c r="A297" s="4"/>
      <c r="B297" s="61"/>
      <c r="C297" s="62"/>
      <c r="D297" s="26">
        <f>C297-B297</f>
        <v>0</v>
      </c>
      <c r="E297" s="23"/>
      <c r="F297" s="125" t="b">
        <f>IF(B297="",IF(Aloitus_Start!$D$1="Suomi","Tieto puuttuu: "&amp;B$3,IF(Aloitus_Start!$D$1="Svenska","Information saknas: "&amp;B$3)),"")</f>
        <v>0</v>
      </c>
      <c r="G297" s="125" t="b">
        <f>IF(C297="",IF(Aloitus_Start!$D$1="Suomi","Tieto puuttuu: "&amp;C$3,IF(Aloitus_Start!$D$1="Svenska","Information saknas: "&amp;C$3)),"")</f>
        <v>0</v>
      </c>
      <c r="I297" s="38"/>
      <c r="J297" s="38"/>
      <c r="K297" s="93"/>
      <c r="L297" s="90"/>
    </row>
    <row r="298" spans="1:12" x14ac:dyDescent="0.15">
      <c r="A298" s="7"/>
      <c r="B298" s="63"/>
      <c r="C298" s="64"/>
      <c r="D298" s="27">
        <f>C298-B298</f>
        <v>0</v>
      </c>
      <c r="E298" s="23" t="str">
        <f>IF(B298="","",IF(B298=0,"",(C298/B298)-1))</f>
        <v/>
      </c>
      <c r="F298" s="98" t="b">
        <f>IF(B298="",IF(Aloitus_Start!$D$1="Suomi","Tieto puuttuu: "&amp;B$3,IF(Aloitus_Start!$D$1="Svenska","Information saknas: "&amp;B$3)),"")</f>
        <v>0</v>
      </c>
      <c r="G298" s="98" t="b">
        <f>IF(C298="",IF(Aloitus_Start!$D$1="Suomi","Tieto puuttuu: "&amp;C$3,IF(Aloitus_Start!$D$1="Svenska","Information saknas: "&amp;C$3)),"")</f>
        <v>0</v>
      </c>
      <c r="I298" s="38"/>
      <c r="J298" s="38"/>
      <c r="K298" s="93"/>
      <c r="L298" s="90"/>
    </row>
    <row r="299" spans="1:12" x14ac:dyDescent="0.15">
      <c r="A299" s="7"/>
      <c r="B299" s="63"/>
      <c r="C299" s="64"/>
      <c r="D299" s="27">
        <f>C299-B299</f>
        <v>0</v>
      </c>
      <c r="E299" s="23" t="str">
        <f>IF(B299="","",IF(B299=0,"",(C299/B299)-1))</f>
        <v/>
      </c>
      <c r="F299" s="98" t="b">
        <f>IF(B299="",IF(Aloitus_Start!$D$1="Suomi","Tieto puuttuu: "&amp;B$3,IF(Aloitus_Start!$D$1="Svenska","Information saknas: "&amp;B$3)),"")</f>
        <v>0</v>
      </c>
      <c r="G299" s="98" t="b">
        <f>IF(C299="",IF(Aloitus_Start!$D$1="Suomi","Tieto puuttuu: "&amp;C$3,IF(Aloitus_Start!$D$1="Svenska","Information saknas: "&amp;C$3)),"")</f>
        <v>0</v>
      </c>
      <c r="I299" s="38"/>
      <c r="J299" s="38"/>
      <c r="K299" s="93"/>
      <c r="L299" s="90"/>
    </row>
    <row r="300" spans="1:12" x14ac:dyDescent="0.15">
      <c r="A300" s="3"/>
      <c r="B300" s="101"/>
      <c r="C300" s="102"/>
      <c r="D300" s="43"/>
      <c r="E300" s="19"/>
      <c r="F300" s="124"/>
      <c r="G300" s="124"/>
      <c r="I300" s="38"/>
      <c r="J300" s="38"/>
      <c r="K300" s="93"/>
      <c r="L300" s="90"/>
    </row>
    <row r="301" spans="1:12" x14ac:dyDescent="0.15">
      <c r="A301" s="4"/>
      <c r="B301" s="61"/>
      <c r="C301" s="62"/>
      <c r="D301" s="26">
        <f>C301-B301</f>
        <v>0</v>
      </c>
      <c r="E301" s="23" t="str">
        <f>IF(B301="","",IF(B301=0,"",(C301/B301)-1))</f>
        <v/>
      </c>
      <c r="F301" s="125" t="b">
        <f>IF(B301="",IF(Aloitus_Start!$D$1="Suomi","Tieto puuttuu: "&amp;B$3,IF(Aloitus_Start!$D$1="Svenska","Information saknas: "&amp;B$3)),"")</f>
        <v>0</v>
      </c>
      <c r="G301" s="125" t="b">
        <f>IF(C301="",IF(Aloitus_Start!$D$1="Suomi","Tieto puuttuu: "&amp;C$3,IF(Aloitus_Start!$D$1="Svenska","Information saknas: "&amp;C$3)),"")</f>
        <v>0</v>
      </c>
      <c r="I301" s="38"/>
      <c r="J301" s="38"/>
      <c r="K301" s="93"/>
      <c r="L301" s="90"/>
    </row>
    <row r="302" spans="1:12" x14ac:dyDescent="0.15">
      <c r="A302" s="4"/>
      <c r="B302" s="61"/>
      <c r="C302" s="62"/>
      <c r="D302" s="26">
        <f>C302-B302</f>
        <v>0</v>
      </c>
      <c r="E302" s="23" t="str">
        <f>IF(B302="","",IF(B302=0,"",(C302/B302)-1))</f>
        <v/>
      </c>
      <c r="F302" s="125" t="b">
        <f>IF(B302="",IF(Aloitus_Start!$D$1="Suomi","Tieto puuttuu: "&amp;B$3,IF(Aloitus_Start!$D$1="Svenska","Information saknas: "&amp;B$3)),"")</f>
        <v>0</v>
      </c>
      <c r="G302" s="125" t="b">
        <f>IF(C302="",IF(Aloitus_Start!$D$1="Suomi","Tieto puuttuu: "&amp;C$3,IF(Aloitus_Start!$D$1="Svenska","Information saknas: "&amp;C$3)),"")</f>
        <v>0</v>
      </c>
      <c r="I302" s="38"/>
      <c r="J302" s="38"/>
      <c r="K302" s="93"/>
      <c r="L302" s="90"/>
    </row>
    <row r="303" spans="1:12" x14ac:dyDescent="0.15">
      <c r="A303" s="3"/>
      <c r="B303" s="101"/>
      <c r="C303" s="102"/>
      <c r="D303" s="43"/>
      <c r="E303" s="47"/>
      <c r="F303" s="124"/>
      <c r="G303" s="124"/>
      <c r="I303" s="38"/>
      <c r="J303" s="38"/>
      <c r="K303" s="93"/>
      <c r="L303" s="90"/>
    </row>
    <row r="304" spans="1:12" x14ac:dyDescent="0.15">
      <c r="A304" s="4"/>
      <c r="B304" s="61"/>
      <c r="C304" s="62"/>
      <c r="D304" s="26">
        <f t="shared" ref="D304:D312" si="36">C304-B304</f>
        <v>0</v>
      </c>
      <c r="E304" s="23" t="str">
        <f t="shared" ref="E304:E312" si="37">IF(B304="","",IF(B304=0,"",(C304/B304)-1))</f>
        <v/>
      </c>
      <c r="F304" s="125" t="b">
        <f>IF(B304="",IF(Aloitus_Start!$D$1="Suomi","Tieto puuttuu: "&amp;B$3,IF(Aloitus_Start!$D$1="Svenska","Information saknas: "&amp;B$3)),"")</f>
        <v>0</v>
      </c>
      <c r="G304" s="125" t="b">
        <f>IF(C304="",IF(Aloitus_Start!$D$1="Suomi","Tieto puuttuu: "&amp;C$3,IF(Aloitus_Start!$D$1="Svenska","Information saknas: "&amp;C$3)),"")</f>
        <v>0</v>
      </c>
    </row>
    <row r="305" spans="1:12" x14ac:dyDescent="0.15">
      <c r="A305" s="7"/>
      <c r="B305" s="63"/>
      <c r="C305" s="64"/>
      <c r="D305" s="27">
        <f t="shared" si="36"/>
        <v>0</v>
      </c>
      <c r="E305" s="23" t="str">
        <f t="shared" si="37"/>
        <v/>
      </c>
      <c r="F305" s="98" t="b">
        <f>IF(B305="",IF(Aloitus_Start!$D$1="Suomi","Tieto puuttuu: "&amp;B$3,IF(Aloitus_Start!$D$1="Svenska","Information saknas: "&amp;B$3)),"")</f>
        <v>0</v>
      </c>
      <c r="G305" s="98" t="b">
        <f>IF(C305="",IF(Aloitus_Start!$D$1="Suomi","Tieto puuttuu: "&amp;C$3,IF(Aloitus_Start!$D$1="Svenska","Information saknas: "&amp;C$3)),"")</f>
        <v>0</v>
      </c>
    </row>
    <row r="306" spans="1:12" x14ac:dyDescent="0.15">
      <c r="A306" s="7"/>
      <c r="B306" s="63"/>
      <c r="C306" s="64"/>
      <c r="D306" s="27">
        <f t="shared" si="36"/>
        <v>0</v>
      </c>
      <c r="E306" s="23" t="str">
        <f t="shared" si="37"/>
        <v/>
      </c>
      <c r="F306" s="98" t="b">
        <f>IF(B306="",IF(Aloitus_Start!$D$1="Suomi","Tieto puuttuu: "&amp;B$3,IF(Aloitus_Start!$D$1="Svenska","Information saknas: "&amp;B$3)),"")</f>
        <v>0</v>
      </c>
      <c r="G306" s="98" t="b">
        <f>IF(C306="",IF(Aloitus_Start!$D$1="Suomi","Tieto puuttuu: "&amp;C$3,IF(Aloitus_Start!$D$1="Svenska","Information saknas: "&amp;C$3)),"")</f>
        <v>0</v>
      </c>
    </row>
    <row r="307" spans="1:12" x14ac:dyDescent="0.15">
      <c r="A307" s="4"/>
      <c r="B307" s="61"/>
      <c r="C307" s="62"/>
      <c r="D307" s="26">
        <f t="shared" si="36"/>
        <v>0</v>
      </c>
      <c r="E307" s="23" t="str">
        <f t="shared" si="37"/>
        <v/>
      </c>
      <c r="F307" s="125" t="b">
        <f>IF(B307="",IF(Aloitus_Start!$D$1="Suomi","Tieto puuttuu: "&amp;B$3,IF(Aloitus_Start!$D$1="Svenska","Information saknas: "&amp;B$3)),"")</f>
        <v>0</v>
      </c>
      <c r="G307" s="125" t="b">
        <f>IF(C307="",IF(Aloitus_Start!$D$1="Suomi","Tieto puuttuu: "&amp;C$3,IF(Aloitus_Start!$D$1="Svenska","Information saknas: "&amp;C$3)),"")</f>
        <v>0</v>
      </c>
    </row>
    <row r="308" spans="1:12" x14ac:dyDescent="0.15">
      <c r="A308" s="7"/>
      <c r="B308" s="63"/>
      <c r="C308" s="64"/>
      <c r="D308" s="27">
        <f t="shared" si="36"/>
        <v>0</v>
      </c>
      <c r="E308" s="23" t="str">
        <f t="shared" si="37"/>
        <v/>
      </c>
      <c r="F308" s="98" t="b">
        <f>IF(B308="",IF(Aloitus_Start!$D$1="Suomi","Tieto puuttuu: "&amp;B$3,IF(Aloitus_Start!$D$1="Svenska","Information saknas: "&amp;B$3)),"")</f>
        <v>0</v>
      </c>
      <c r="G308" s="98" t="b">
        <f>IF(C308="",IF(Aloitus_Start!$D$1="Suomi","Tieto puuttuu: "&amp;C$3,IF(Aloitus_Start!$D$1="Svenska","Information saknas: "&amp;C$3)),"")</f>
        <v>0</v>
      </c>
    </row>
    <row r="309" spans="1:12" x14ac:dyDescent="0.15">
      <c r="A309" s="7"/>
      <c r="B309" s="63"/>
      <c r="C309" s="64"/>
      <c r="D309" s="27">
        <f t="shared" si="36"/>
        <v>0</v>
      </c>
      <c r="E309" s="23" t="str">
        <f t="shared" si="37"/>
        <v/>
      </c>
      <c r="F309" s="98" t="b">
        <f>IF(B309="",IF(Aloitus_Start!$D$1="Suomi","Tieto puuttuu: "&amp;B$3,IF(Aloitus_Start!$D$1="Svenska","Information saknas: "&amp;B$3)),"")</f>
        <v>0</v>
      </c>
      <c r="G309" s="98" t="b">
        <f>IF(C309="",IF(Aloitus_Start!$D$1="Suomi","Tieto puuttuu: "&amp;C$3,IF(Aloitus_Start!$D$1="Svenska","Information saknas: "&amp;C$3)),"")</f>
        <v>0</v>
      </c>
    </row>
    <row r="310" spans="1:12" x14ac:dyDescent="0.15">
      <c r="A310" s="4"/>
      <c r="B310" s="61"/>
      <c r="C310" s="62"/>
      <c r="D310" s="26">
        <f t="shared" si="36"/>
        <v>0</v>
      </c>
      <c r="E310" s="48" t="str">
        <f t="shared" si="37"/>
        <v/>
      </c>
      <c r="F310" s="125" t="b">
        <f>IF(B310="",IF(Aloitus_Start!$D$1="Suomi","Tieto puuttuu: "&amp;B$3,IF(Aloitus_Start!$D$1="Svenska","Information saknas: "&amp;B$3)),"")</f>
        <v>0</v>
      </c>
      <c r="G310" s="125" t="b">
        <f>IF(C310="",IF(Aloitus_Start!$D$1="Suomi","Tieto puuttuu: "&amp;C$3,IF(Aloitus_Start!$D$1="Svenska","Information saknas: "&amp;C$3)),"")</f>
        <v>0</v>
      </c>
    </row>
    <row r="311" spans="1:12" x14ac:dyDescent="0.15">
      <c r="A311" s="7"/>
      <c r="B311" s="63"/>
      <c r="C311" s="64"/>
      <c r="D311" s="27">
        <f t="shared" si="36"/>
        <v>0</v>
      </c>
      <c r="E311" s="23" t="str">
        <f t="shared" si="37"/>
        <v/>
      </c>
      <c r="F311" s="98" t="b">
        <f>IF(B311="",IF(Aloitus_Start!$D$1="Suomi","Tieto puuttuu: "&amp;B$3,IF(Aloitus_Start!$D$1="Svenska","Information saknas: "&amp;B$3)),"")</f>
        <v>0</v>
      </c>
      <c r="G311" s="98" t="b">
        <f>IF(C311="",IF(Aloitus_Start!$D$1="Suomi","Tieto puuttuu: "&amp;C$3,IF(Aloitus_Start!$D$1="Svenska","Information saknas: "&amp;C$3)),"")</f>
        <v>0</v>
      </c>
    </row>
    <row r="312" spans="1:12" x14ac:dyDescent="0.15">
      <c r="A312" s="7"/>
      <c r="B312" s="63"/>
      <c r="C312" s="64"/>
      <c r="D312" s="27">
        <f t="shared" si="36"/>
        <v>0</v>
      </c>
      <c r="E312" s="23" t="str">
        <f t="shared" si="37"/>
        <v/>
      </c>
      <c r="F312" s="98" t="b">
        <f>IF(B312="",IF(Aloitus_Start!$D$1="Suomi","Tieto puuttuu: "&amp;B$3,IF(Aloitus_Start!$D$1="Svenska","Information saknas: "&amp;B$3)),"")</f>
        <v>0</v>
      </c>
      <c r="G312" s="98" t="b">
        <f>IF(C312="",IF(Aloitus_Start!$D$1="Suomi","Tieto puuttuu: "&amp;C$3,IF(Aloitus_Start!$D$1="Svenska","Information saknas: "&amp;C$3)),"")</f>
        <v>0</v>
      </c>
    </row>
    <row r="313" spans="1:12" x14ac:dyDescent="0.15">
      <c r="A313" s="3"/>
      <c r="B313" s="101"/>
      <c r="C313" s="102"/>
      <c r="D313" s="43"/>
      <c r="E313" s="44"/>
      <c r="F313" s="124"/>
      <c r="G313" s="124"/>
    </row>
    <row r="314" spans="1:12" x14ac:dyDescent="0.15">
      <c r="A314" s="4"/>
      <c r="B314" s="61"/>
      <c r="C314" s="62"/>
      <c r="D314" s="26"/>
      <c r="E314" s="36"/>
      <c r="F314" s="125"/>
      <c r="G314" s="125"/>
    </row>
    <row r="315" spans="1:12" x14ac:dyDescent="0.15">
      <c r="A315" s="7"/>
      <c r="B315" s="63"/>
      <c r="C315" s="64"/>
      <c r="D315" s="27">
        <f t="shared" ref="D315:D316" si="38">C315-B315</f>
        <v>0</v>
      </c>
      <c r="E315" s="23" t="str">
        <f t="shared" ref="E315:E316" si="39">IF(B315="","",IF(B315=0,"",(C315/B315)-1))</f>
        <v/>
      </c>
      <c r="F315" s="98" t="b">
        <f>IF(B315="",IF(Aloitus_Start!$D$1="Suomi","Tieto puuttuu: "&amp;B$3,IF(Aloitus_Start!$D$1="Svenska","Information saknas: "&amp;B$3)),"")</f>
        <v>0</v>
      </c>
      <c r="G315" s="98" t="b">
        <f>IF(C315="",IF(Aloitus_Start!$D$1="Suomi","Tieto puuttuu: "&amp;C$3,IF(Aloitus_Start!$D$1="Svenska","Information saknas: "&amp;C$3)),"")</f>
        <v>0</v>
      </c>
    </row>
    <row r="316" spans="1:12" x14ac:dyDescent="0.15">
      <c r="A316" s="7"/>
      <c r="B316" s="63"/>
      <c r="C316" s="64"/>
      <c r="D316" s="27">
        <f t="shared" si="38"/>
        <v>0</v>
      </c>
      <c r="E316" s="23" t="str">
        <f t="shared" si="39"/>
        <v/>
      </c>
      <c r="F316" s="98" t="b">
        <f>IF(B316="",IF(Aloitus_Start!$D$1="Suomi","Tieto puuttuu: "&amp;B$3,IF(Aloitus_Start!$D$1="Svenska","Information saknas: "&amp;B$3)),"")</f>
        <v>0</v>
      </c>
      <c r="G316" s="98" t="b">
        <f>IF(C316="",IF(Aloitus_Start!$D$1="Suomi","Tieto puuttuu: "&amp;C$3,IF(Aloitus_Start!$D$1="Svenska","Information saknas: "&amp;C$3)),"")</f>
        <v>0</v>
      </c>
    </row>
    <row r="317" spans="1:12" x14ac:dyDescent="0.15">
      <c r="A317" s="4"/>
      <c r="B317" s="61"/>
      <c r="C317" s="62"/>
      <c r="D317" s="26"/>
      <c r="E317" s="36"/>
      <c r="F317" s="125"/>
      <c r="G317" s="125"/>
    </row>
    <row r="318" spans="1:12" x14ac:dyDescent="0.15">
      <c r="A318" s="12"/>
      <c r="B318" s="145"/>
      <c r="C318" s="145"/>
      <c r="H318" s="38"/>
      <c r="I318" s="14"/>
      <c r="J318" s="14"/>
      <c r="K318" s="89"/>
      <c r="L318" s="90"/>
    </row>
    <row r="319" spans="1:12" x14ac:dyDescent="0.15">
      <c r="A319" s="12"/>
      <c r="B319" s="145"/>
      <c r="C319" s="145"/>
    </row>
    <row r="320" spans="1:12" x14ac:dyDescent="0.15">
      <c r="A320" s="4"/>
      <c r="B320" s="61"/>
      <c r="C320" s="62"/>
      <c r="D320" s="26"/>
      <c r="E320" s="36"/>
      <c r="F320" s="125"/>
      <c r="G320" s="125"/>
    </row>
    <row r="321" spans="1:12" x14ac:dyDescent="0.15">
      <c r="A321" s="5"/>
      <c r="B321" s="57"/>
      <c r="C321" s="58"/>
      <c r="D321" s="22">
        <f>C321-B321</f>
        <v>0</v>
      </c>
      <c r="E321" s="23" t="str">
        <f>IF(B321="","",IF(B321=0,"",(C321/B321)-1))</f>
        <v/>
      </c>
      <c r="F321" s="126" t="b">
        <f>IF(B321="",IF(Aloitus_Start!$D$1="Suomi","Tieto puuttuu: "&amp;B$3,IF(Aloitus_Start!$D$1="Svenska","Information saknas: "&amp;B$3)),"")</f>
        <v>0</v>
      </c>
      <c r="G321" s="126" t="b">
        <f>IF(C321="",IF(Aloitus_Start!$D$1="Suomi","Tieto puuttuu: "&amp;C$3,IF(Aloitus_Start!$D$1="Svenska","Information saknas: "&amp;C$3)),"")</f>
        <v>0</v>
      </c>
      <c r="H321" s="38"/>
      <c r="I321" s="14"/>
      <c r="J321" s="14"/>
      <c r="K321" s="89"/>
      <c r="L321" s="90"/>
    </row>
    <row r="322" spans="1:12" x14ac:dyDescent="0.15">
      <c r="A322" s="7"/>
      <c r="B322" s="65"/>
      <c r="C322" s="66"/>
      <c r="D322" s="43"/>
      <c r="E322" s="19"/>
      <c r="F322" s="124"/>
      <c r="G322" s="124"/>
    </row>
    <row r="323" spans="1:12" x14ac:dyDescent="0.15">
      <c r="A323" s="12"/>
      <c r="B323" s="145"/>
      <c r="C323" s="145"/>
    </row>
    <row r="324" spans="1:12" x14ac:dyDescent="0.15">
      <c r="A324" s="12"/>
      <c r="B324" s="145"/>
      <c r="C324" s="145"/>
    </row>
    <row r="325" spans="1:12" x14ac:dyDescent="0.15">
      <c r="A325" s="3"/>
      <c r="B325" s="101"/>
      <c r="C325" s="102"/>
    </row>
    <row r="326" spans="1:12" x14ac:dyDescent="0.15">
      <c r="A326" s="4"/>
      <c r="B326" s="61"/>
      <c r="C326" s="62"/>
      <c r="D326" s="26">
        <f>C326-B326</f>
        <v>0</v>
      </c>
      <c r="E326" s="23" t="str">
        <f>IF(B326="","",IF(B326=0,"",(C326/B326)-1))</f>
        <v/>
      </c>
      <c r="F326" s="125" t="b">
        <f>IF(B326="",IF(Aloitus_Start!$D$1="Suomi","Tieto puuttuu: "&amp;B$3,IF(Aloitus_Start!$D$1="Svenska","Information saknas: "&amp;B$3)),"")</f>
        <v>0</v>
      </c>
      <c r="G326" s="125" t="b">
        <f>IF(C326="",IF(Aloitus_Start!$D$1="Suomi","Tieto puuttuu: "&amp;C$3,IF(Aloitus_Start!$D$1="Svenska","Information saknas: "&amp;C$3)),"")</f>
        <v>0</v>
      </c>
    </row>
    <row r="327" spans="1:12" x14ac:dyDescent="0.15">
      <c r="A327" s="3"/>
      <c r="B327" s="99"/>
      <c r="C327" s="100"/>
      <c r="D327" s="18"/>
      <c r="E327" s="19"/>
      <c r="F327" s="124"/>
      <c r="G327" s="124"/>
    </row>
    <row r="328" spans="1:12" x14ac:dyDescent="0.15">
      <c r="A328" s="4"/>
      <c r="B328" s="55"/>
      <c r="C328" s="56"/>
      <c r="D328" s="20"/>
      <c r="E328" s="36"/>
      <c r="F328" s="125"/>
      <c r="G328" s="125"/>
    </row>
    <row r="329" spans="1:12" x14ac:dyDescent="0.15">
      <c r="A329" s="7"/>
      <c r="B329" s="65"/>
      <c r="C329" s="66"/>
      <c r="D329" s="15">
        <f>C329-B329</f>
        <v>0</v>
      </c>
      <c r="E329" s="23" t="str">
        <f>IF(B329="","",IF(B329=0,"",(C329/B329)-1))</f>
        <v/>
      </c>
      <c r="F329" s="98" t="b">
        <f>IF(B329="",IF(Aloitus_Start!$D$1="Suomi","Tieto puuttuu: "&amp;B$3,IF(Aloitus_Start!$D$1="Svenska","Information saknas: "&amp;B$3)),"")</f>
        <v>0</v>
      </c>
      <c r="G329" s="98" t="b">
        <f>IF(C329="",IF(Aloitus_Start!$D$1="Suomi","Tieto puuttuu: "&amp;C$3,IF(Aloitus_Start!$D$1="Svenska","Information saknas: "&amp;C$3)),"")</f>
        <v>0</v>
      </c>
    </row>
    <row r="330" spans="1:12" x14ac:dyDescent="0.15">
      <c r="A330" s="7"/>
      <c r="B330" s="63"/>
      <c r="C330" s="64"/>
      <c r="D330" s="27">
        <f>C330-B330</f>
        <v>0</v>
      </c>
      <c r="E330" s="23" t="str">
        <f>IF(B330="","",IF(B330=0,"",(C330/B330)-1))</f>
        <v/>
      </c>
      <c r="F330" s="98" t="b">
        <f>IF(B330="",IF(Aloitus_Start!$D$1="Suomi","Tieto puuttuu: "&amp;B$3,IF(Aloitus_Start!$D$1="Svenska","Information saknas: "&amp;B$3)),"")</f>
        <v>0</v>
      </c>
      <c r="G330" s="98" t="b">
        <f>IF(C330="",IF(Aloitus_Start!$D$1="Suomi","Tieto puuttuu: "&amp;C$3,IF(Aloitus_Start!$D$1="Svenska","Information saknas: "&amp;C$3)),"")</f>
        <v>0</v>
      </c>
    </row>
    <row r="331" spans="1:12" x14ac:dyDescent="0.15">
      <c r="A331" s="4"/>
      <c r="B331" s="55"/>
      <c r="C331" s="56"/>
      <c r="D331" s="20">
        <f>C331-B331</f>
        <v>0</v>
      </c>
      <c r="E331" s="23" t="str">
        <f>IF(B331="","",IF(B331=0,"",(C331/B331)-1))</f>
        <v/>
      </c>
      <c r="F331" s="125" t="b">
        <f>IF(B331="",IF(Aloitus_Start!$D$1="Suomi","Tieto puuttuu: "&amp;B$3,IF(Aloitus_Start!$D$1="Svenska","Information saknas: "&amp;B$3)),"")</f>
        <v>0</v>
      </c>
      <c r="G331" s="125" t="b">
        <f>IF(C331="",IF(Aloitus_Start!$D$1="Suomi","Tieto puuttuu: "&amp;C$3,IF(Aloitus_Start!$D$1="Svenska","Information saknas: "&amp;C$3)),"")</f>
        <v>0</v>
      </c>
    </row>
    <row r="332" spans="1:12" x14ac:dyDescent="0.15">
      <c r="A332" s="4"/>
      <c r="B332" s="55"/>
      <c r="C332" s="56"/>
      <c r="D332" s="20">
        <f>C332-B332</f>
        <v>0</v>
      </c>
      <c r="E332" s="23" t="str">
        <f>IF(B332="","",IF(B332=0,"",(C332/B332)-1))</f>
        <v/>
      </c>
      <c r="F332" s="125" t="b">
        <f>IF(B332="",IF(Aloitus_Start!$D$1="Suomi","Tieto puuttuu: "&amp;B$3,IF(Aloitus_Start!$D$1="Svenska","Information saknas: "&amp;B$3)),"")</f>
        <v>0</v>
      </c>
      <c r="G332" s="125" t="b">
        <f>IF(C332="",IF(Aloitus_Start!$D$1="Suomi","Tieto puuttuu: "&amp;C$3,IF(Aloitus_Start!$D$1="Svenska","Information saknas: "&amp;C$3)),"")</f>
        <v>0</v>
      </c>
    </row>
    <row r="333" spans="1:12" x14ac:dyDescent="0.15">
      <c r="A333" s="4"/>
      <c r="B333" s="61"/>
      <c r="C333" s="62"/>
      <c r="D333" s="26">
        <f>C333-B333</f>
        <v>0</v>
      </c>
      <c r="E333" s="23" t="str">
        <f>IF(B333="","",IF(B333=0,"",(C333/B333)-1))</f>
        <v/>
      </c>
      <c r="F333" s="125" t="b">
        <f>IF(B333="",IF(Aloitus_Start!$D$1="Suomi","Tieto puuttuu: "&amp;B$3,IF(Aloitus_Start!$D$1="Svenska","Information saknas: "&amp;B$3)),"")</f>
        <v>0</v>
      </c>
      <c r="G333" s="125" t="b">
        <f>IF(C333="",IF(Aloitus_Start!$D$1="Suomi","Tieto puuttuu: "&amp;C$3,IF(Aloitus_Start!$D$1="Svenska","Information saknas: "&amp;C$3)),"")</f>
        <v>0</v>
      </c>
      <c r="H333" s="38"/>
      <c r="I333" s="14"/>
      <c r="J333" s="14"/>
      <c r="K333" s="89"/>
      <c r="L333" s="90"/>
    </row>
    <row r="334" spans="1:12" x14ac:dyDescent="0.15">
      <c r="A334" s="8"/>
      <c r="B334" s="67"/>
      <c r="C334" s="68"/>
      <c r="D334" s="30"/>
      <c r="E334" s="31"/>
      <c r="F334" s="128"/>
      <c r="G334" s="128"/>
    </row>
    <row r="335" spans="1:12" x14ac:dyDescent="0.15">
      <c r="A335" s="3"/>
      <c r="B335" s="99"/>
      <c r="C335" s="100"/>
      <c r="D335" s="18"/>
      <c r="E335" s="19"/>
      <c r="F335" s="124"/>
      <c r="G335" s="124"/>
    </row>
    <row r="336" spans="1:12" x14ac:dyDescent="0.15">
      <c r="A336" s="4"/>
      <c r="B336" s="55"/>
      <c r="C336" s="56"/>
      <c r="D336" s="20">
        <f t="shared" ref="D336:D345" si="40">C336-B336</f>
        <v>0</v>
      </c>
      <c r="E336" s="23" t="str">
        <f t="shared" ref="E336:E345" si="41">IF(B336="","",IF(B336=0,"",(C336/B336)-1))</f>
        <v/>
      </c>
      <c r="F336" s="125" t="b">
        <f>IF(B336="",IF(Aloitus_Start!$D$1="Suomi","Tieto puuttuu: "&amp;B$3,IF(Aloitus_Start!$D$1="Svenska","Information saknas: "&amp;B$3)),"")</f>
        <v>0</v>
      </c>
      <c r="G336" s="125" t="b">
        <f>IF(C336="",IF(Aloitus_Start!$D$1="Suomi","Tieto puuttuu: "&amp;C$3,IF(Aloitus_Start!$D$1="Svenska","Information saknas: "&amp;C$3)),"")</f>
        <v>0</v>
      </c>
    </row>
    <row r="337" spans="1:7" x14ac:dyDescent="0.15">
      <c r="A337" s="5"/>
      <c r="B337" s="71"/>
      <c r="C337" s="72"/>
      <c r="D337" s="40">
        <f t="shared" si="40"/>
        <v>0</v>
      </c>
      <c r="E337" s="23" t="str">
        <f t="shared" si="41"/>
        <v/>
      </c>
      <c r="F337" s="126" t="b">
        <f>IF(B337="",IF(Aloitus_Start!$D$1="Suomi","Tieto puuttuu: "&amp;B$3,IF(Aloitus_Start!$D$1="Svenska","Information saknas: "&amp;B$3)),"")</f>
        <v>0</v>
      </c>
      <c r="G337" s="126" t="b">
        <f>IF(C337="",IF(Aloitus_Start!$D$1="Suomi","Tieto puuttuu: "&amp;C$3,IF(Aloitus_Start!$D$1="Svenska","Information saknas: "&amp;C$3)),"")</f>
        <v>0</v>
      </c>
    </row>
    <row r="338" spans="1:7" x14ac:dyDescent="0.15">
      <c r="A338" s="7"/>
      <c r="B338" s="65"/>
      <c r="C338" s="66"/>
      <c r="D338" s="15">
        <f t="shared" si="40"/>
        <v>0</v>
      </c>
      <c r="E338" s="23" t="str">
        <f t="shared" si="41"/>
        <v/>
      </c>
      <c r="F338" s="98" t="b">
        <f>IF(B338="",IF(Aloitus_Start!$D$1="Suomi","Tieto puuttuu: "&amp;B$3,IF(Aloitus_Start!$D$1="Svenska","Information saknas: "&amp;B$3)),"")</f>
        <v>0</v>
      </c>
      <c r="G338" s="98" t="b">
        <f>IF(C338="",IF(Aloitus_Start!$D$1="Suomi","Tieto puuttuu: "&amp;C$3,IF(Aloitus_Start!$D$1="Svenska","Information saknas: "&amp;C$3)),"")</f>
        <v>0</v>
      </c>
    </row>
    <row r="339" spans="1:7" x14ac:dyDescent="0.15">
      <c r="A339" s="7"/>
      <c r="B339" s="65"/>
      <c r="C339" s="66"/>
      <c r="D339" s="15">
        <f t="shared" si="40"/>
        <v>0</v>
      </c>
      <c r="E339" s="23" t="str">
        <f t="shared" si="41"/>
        <v/>
      </c>
      <c r="F339" s="98" t="b">
        <f>IF(B339="",IF(Aloitus_Start!$D$1="Suomi","Tieto puuttuu: "&amp;B$3,IF(Aloitus_Start!$D$1="Svenska","Information saknas: "&amp;B$3)),"")</f>
        <v>0</v>
      </c>
      <c r="G339" s="98" t="b">
        <f>IF(C339="",IF(Aloitus_Start!$D$1="Suomi","Tieto puuttuu: "&amp;C$3,IF(Aloitus_Start!$D$1="Svenska","Information saknas: "&amp;C$3)),"")</f>
        <v>0</v>
      </c>
    </row>
    <row r="340" spans="1:7" x14ac:dyDescent="0.15">
      <c r="A340" s="9"/>
      <c r="B340" s="77"/>
      <c r="C340" s="78"/>
      <c r="D340" s="15">
        <f t="shared" si="40"/>
        <v>0</v>
      </c>
      <c r="E340" s="23" t="str">
        <f t="shared" si="41"/>
        <v/>
      </c>
      <c r="F340" s="130" t="b">
        <f>IF(B340="",IF(Aloitus_Start!$D$1="Suomi","Tieto puuttuu: "&amp;B$3,IF(Aloitus_Start!$D$1="Svenska","Information saknas: "&amp;B$3)),"")</f>
        <v>0</v>
      </c>
      <c r="G340" s="130" t="b">
        <f>IF(C340="",IF(Aloitus_Start!$D$1="Suomi","Tieto puuttuu: "&amp;C$3,IF(Aloitus_Start!$D$1="Svenska","Information saknas: "&amp;C$3)),"")</f>
        <v>0</v>
      </c>
    </row>
    <row r="341" spans="1:7" x14ac:dyDescent="0.15">
      <c r="A341" s="5"/>
      <c r="B341" s="71"/>
      <c r="C341" s="72"/>
      <c r="D341" s="40">
        <f t="shared" si="40"/>
        <v>0</v>
      </c>
      <c r="E341" s="23" t="str">
        <f t="shared" si="41"/>
        <v/>
      </c>
      <c r="F341" s="126" t="b">
        <f>IF(B341="",IF(Aloitus_Start!$D$1="Suomi","Tieto puuttuu: "&amp;B$3,IF(Aloitus_Start!$D$1="Svenska","Information saknas: "&amp;B$3)),"")</f>
        <v>0</v>
      </c>
      <c r="G341" s="126" t="b">
        <f>IF(C341="",IF(Aloitus_Start!$D$1="Suomi","Tieto puuttuu: "&amp;C$3,IF(Aloitus_Start!$D$1="Svenska","Information saknas: "&amp;C$3)),"")</f>
        <v>0</v>
      </c>
    </row>
    <row r="342" spans="1:7" x14ac:dyDescent="0.15">
      <c r="A342" s="7"/>
      <c r="B342" s="65"/>
      <c r="C342" s="66"/>
      <c r="D342" s="15">
        <f t="shared" si="40"/>
        <v>0</v>
      </c>
      <c r="E342" s="23" t="str">
        <f t="shared" si="41"/>
        <v/>
      </c>
      <c r="F342" s="98" t="b">
        <f>IF(B342="",IF(Aloitus_Start!$D$1="Suomi","Tieto puuttuu: "&amp;B$3,IF(Aloitus_Start!$D$1="Svenska","Information saknas: "&amp;B$3)),"")</f>
        <v>0</v>
      </c>
      <c r="G342" s="98" t="b">
        <f>IF(C342="",IF(Aloitus_Start!$D$1="Suomi","Tieto puuttuu: "&amp;C$3,IF(Aloitus_Start!$D$1="Svenska","Information saknas: "&amp;C$3)),"")</f>
        <v>0</v>
      </c>
    </row>
    <row r="343" spans="1:7" x14ac:dyDescent="0.15">
      <c r="A343" s="7"/>
      <c r="B343" s="65"/>
      <c r="C343" s="66"/>
      <c r="D343" s="15">
        <f t="shared" si="40"/>
        <v>0</v>
      </c>
      <c r="E343" s="23" t="str">
        <f t="shared" si="41"/>
        <v/>
      </c>
      <c r="F343" s="98" t="b">
        <f>IF(B343="",IF(Aloitus_Start!$D$1="Suomi","Tieto puuttuu: "&amp;B$3,IF(Aloitus_Start!$D$1="Svenska","Information saknas: "&amp;B$3)),"")</f>
        <v>0</v>
      </c>
      <c r="G343" s="98" t="b">
        <f>IF(C343="",IF(Aloitus_Start!$D$1="Suomi","Tieto puuttuu: "&amp;C$3,IF(Aloitus_Start!$D$1="Svenska","Information saknas: "&amp;C$3)),"")</f>
        <v>0</v>
      </c>
    </row>
    <row r="344" spans="1:7" x14ac:dyDescent="0.15">
      <c r="A344" s="9"/>
      <c r="B344" s="77"/>
      <c r="C344" s="78"/>
      <c r="D344" s="15">
        <f t="shared" si="40"/>
        <v>0</v>
      </c>
      <c r="E344" s="23" t="str">
        <f t="shared" si="41"/>
        <v/>
      </c>
      <c r="F344" s="130" t="b">
        <f>IF(B344="",IF(Aloitus_Start!$D$1="Suomi","Tieto puuttuu: "&amp;B$3,IF(Aloitus_Start!$D$1="Svenska","Information saknas: "&amp;B$3)),"")</f>
        <v>0</v>
      </c>
      <c r="G344" s="130" t="b">
        <f>IF(C344="",IF(Aloitus_Start!$D$1="Suomi","Tieto puuttuu: "&amp;C$3,IF(Aloitus_Start!$D$1="Svenska","Information saknas: "&amp;C$3)),"")</f>
        <v>0</v>
      </c>
    </row>
    <row r="345" spans="1:7" x14ac:dyDescent="0.15">
      <c r="A345" s="10"/>
      <c r="B345" s="79"/>
      <c r="C345" s="80"/>
      <c r="D345" s="40">
        <f t="shared" si="40"/>
        <v>0</v>
      </c>
      <c r="E345" s="23" t="str">
        <f t="shared" si="41"/>
        <v/>
      </c>
      <c r="F345" s="135" t="b">
        <f>IF(B345="",IF(Aloitus_Start!$D$1="Suomi","Tieto puuttuu: "&amp;B$3,IF(Aloitus_Start!$D$1="Svenska","Information saknas: "&amp;B$3)),"")</f>
        <v>0</v>
      </c>
      <c r="G345" s="135" t="b">
        <f>IF(C345="",IF(Aloitus_Start!$D$1="Suomi","Tieto puuttuu: "&amp;C$3,IF(Aloitus_Start!$D$1="Svenska","Information saknas: "&amp;C$3)),"")</f>
        <v>0</v>
      </c>
    </row>
    <row r="346" spans="1:7" x14ac:dyDescent="0.15">
      <c r="A346" s="3"/>
      <c r="B346" s="99"/>
      <c r="C346" s="100"/>
      <c r="D346" s="18"/>
      <c r="E346" s="19"/>
      <c r="F346" s="124"/>
      <c r="G346" s="124"/>
    </row>
    <row r="347" spans="1:7" x14ac:dyDescent="0.15">
      <c r="A347" s="4"/>
      <c r="B347" s="61"/>
      <c r="C347" s="62"/>
      <c r="D347" s="26">
        <f>C347-B347</f>
        <v>0</v>
      </c>
      <c r="E347" s="23" t="str">
        <f>IF(B347="","",IF(B347=0,"",(C347/B347)-1))</f>
        <v/>
      </c>
      <c r="F347" s="125" t="b">
        <f>IF(B347="",IF(Aloitus_Start!$D$1="Suomi","Tieto puuttuu: "&amp;B$3,IF(Aloitus_Start!$D$1="Svenska","Information saknas: "&amp;B$3)),"")</f>
        <v>0</v>
      </c>
      <c r="G347" s="125" t="b">
        <f>IF(C347="",IF(Aloitus_Start!$D$1="Suomi","Tieto puuttuu: "&amp;C$3,IF(Aloitus_Start!$D$1="Svenska","Information saknas: "&amp;C$3)),"")</f>
        <v>0</v>
      </c>
    </row>
    <row r="348" spans="1:7" x14ac:dyDescent="0.15">
      <c r="A348" s="7"/>
      <c r="B348" s="63"/>
      <c r="C348" s="64"/>
      <c r="D348" s="27">
        <f>C348-B348</f>
        <v>0</v>
      </c>
      <c r="E348" s="23" t="str">
        <f>IF(B348="","",IF(B348=0,"",(C348/B348)-1))</f>
        <v/>
      </c>
      <c r="F348" s="98" t="b">
        <f>IF(B348="",IF(Aloitus_Start!$D$1="Suomi","Tieto puuttuu: "&amp;B$3,IF(Aloitus_Start!$D$1="Svenska","Information saknas: "&amp;B$3)),"")</f>
        <v>0</v>
      </c>
      <c r="G348" s="98" t="b">
        <f>IF(C348="",IF(Aloitus_Start!$D$1="Suomi","Tieto puuttuu: "&amp;C$3,IF(Aloitus_Start!$D$1="Svenska","Information saknas: "&amp;C$3)),"")</f>
        <v>0</v>
      </c>
    </row>
    <row r="349" spans="1:7" x14ac:dyDescent="0.15">
      <c r="A349" s="7"/>
      <c r="B349" s="63"/>
      <c r="C349" s="64"/>
      <c r="D349" s="27">
        <f>C349-B349</f>
        <v>0</v>
      </c>
      <c r="E349" s="23" t="str">
        <f>IF(B349="","",IF(B349=0,"",(C349/B349)-1))</f>
        <v/>
      </c>
      <c r="F349" s="98" t="b">
        <f>IF(B349="",IF(Aloitus_Start!$D$1="Suomi","Tieto puuttuu: "&amp;B$3,IF(Aloitus_Start!$D$1="Svenska","Information saknas: "&amp;B$3)),"")</f>
        <v>0</v>
      </c>
      <c r="G349" s="98" t="b">
        <f>IF(C349="",IF(Aloitus_Start!$D$1="Suomi","Tieto puuttuu: "&amp;C$3,IF(Aloitus_Start!$D$1="Svenska","Information saknas: "&amp;C$3)),"")</f>
        <v>0</v>
      </c>
    </row>
    <row r="350" spans="1:7" x14ac:dyDescent="0.15">
      <c r="A350" s="3"/>
      <c r="B350" s="99"/>
      <c r="C350" s="100"/>
      <c r="D350" s="18"/>
      <c r="E350" s="19"/>
      <c r="F350" s="124"/>
      <c r="G350" s="124"/>
    </row>
    <row r="351" spans="1:7" x14ac:dyDescent="0.15">
      <c r="A351" s="4"/>
      <c r="B351" s="61"/>
      <c r="C351" s="62"/>
      <c r="D351" s="26">
        <f>C351-B351</f>
        <v>0</v>
      </c>
      <c r="E351" s="23" t="str">
        <f>IF(B351="","",IF(B351=0,"",(C351/B351)-1))</f>
        <v/>
      </c>
      <c r="F351" s="125" t="b">
        <f>IF(B351="",IF(Aloitus_Start!$D$1="Suomi","Tieto puuttuu: "&amp;B$3,IF(Aloitus_Start!$D$1="Svenska","Information saknas: "&amp;B$3)),"")</f>
        <v>0</v>
      </c>
      <c r="G351" s="125" t="b">
        <f>IF(C351="",IF(Aloitus_Start!$D$1="Suomi","Tieto puuttuu: "&amp;C$3,IF(Aloitus_Start!$D$1="Svenska","Information saknas: "&amp;C$3)),"")</f>
        <v>0</v>
      </c>
    </row>
    <row r="352" spans="1:7" x14ac:dyDescent="0.15">
      <c r="A352" s="7"/>
      <c r="B352" s="63"/>
      <c r="C352" s="64"/>
      <c r="D352" s="27">
        <f>C352-B352</f>
        <v>0</v>
      </c>
      <c r="E352" s="23" t="str">
        <f>IF(B352="","",IF(B352=0,"",(C352/B352)-1))</f>
        <v/>
      </c>
      <c r="F352" s="98" t="b">
        <f>IF(B352="",IF(Aloitus_Start!$D$1="Suomi","Tieto puuttuu: "&amp;B$3,IF(Aloitus_Start!$D$1="Svenska","Information saknas: "&amp;B$3)),"")</f>
        <v>0</v>
      </c>
      <c r="G352" s="98" t="b">
        <f>IF(C352="",IF(Aloitus_Start!$D$1="Suomi","Tieto puuttuu: "&amp;C$3,IF(Aloitus_Start!$D$1="Svenska","Information saknas: "&amp;C$3)),"")</f>
        <v>0</v>
      </c>
    </row>
    <row r="353" spans="1:12" x14ac:dyDescent="0.15">
      <c r="A353" s="7"/>
      <c r="B353" s="63"/>
      <c r="C353" s="64"/>
      <c r="D353" s="27">
        <f>C353-B353</f>
        <v>0</v>
      </c>
      <c r="E353" s="23" t="str">
        <f>IF(B353="","",IF(B353=0,"",(C353/B353)-1))</f>
        <v/>
      </c>
      <c r="F353" s="98" t="b">
        <f>IF(B353="",IF(Aloitus_Start!$D$1="Suomi","Tieto puuttuu: "&amp;B$3,IF(Aloitus_Start!$D$1="Svenska","Information saknas: "&amp;B$3)),"")</f>
        <v>0</v>
      </c>
      <c r="G353" s="98" t="b">
        <f>IF(C353="",IF(Aloitus_Start!$D$1="Suomi","Tieto puuttuu: "&amp;C$3,IF(Aloitus_Start!$D$1="Svenska","Information saknas: "&amp;C$3)),"")</f>
        <v>0</v>
      </c>
    </row>
    <row r="354" spans="1:12" x14ac:dyDescent="0.15">
      <c r="A354" s="3"/>
      <c r="B354" s="101"/>
      <c r="C354" s="102"/>
      <c r="D354" s="43"/>
      <c r="E354" s="19"/>
      <c r="F354" s="124"/>
      <c r="G354" s="124"/>
    </row>
    <row r="355" spans="1:12" x14ac:dyDescent="0.15">
      <c r="A355" s="4"/>
      <c r="B355" s="61"/>
      <c r="C355" s="62"/>
      <c r="D355" s="26">
        <f>C355-B355</f>
        <v>0</v>
      </c>
      <c r="E355" s="23" t="str">
        <f>IF(B355="","",IF(B355=0,"",(C355/B355)-1))</f>
        <v/>
      </c>
      <c r="F355" s="125" t="b">
        <f>IF(B355="",IF(Aloitus_Start!$D$1="Suomi","Tieto puuttuu: "&amp;B$3,IF(Aloitus_Start!$D$1="Svenska","Information saknas: "&amp;B$3)),"")</f>
        <v>0</v>
      </c>
      <c r="G355" s="125" t="b">
        <f>IF(C355="",IF(Aloitus_Start!$D$1="Suomi","Tieto puuttuu: "&amp;C$3,IF(Aloitus_Start!$D$1="Svenska","Information saknas: "&amp;C$3)),"")</f>
        <v>0</v>
      </c>
    </row>
    <row r="356" spans="1:12" x14ac:dyDescent="0.15">
      <c r="A356" s="4"/>
      <c r="B356" s="61"/>
      <c r="C356" s="62"/>
      <c r="D356" s="26">
        <f>C356-B356</f>
        <v>0</v>
      </c>
      <c r="E356" s="23" t="str">
        <f>IF(B356="","",IF(B356=0,"",(C356/B356)-1))</f>
        <v/>
      </c>
      <c r="F356" s="125" t="b">
        <f>IF(B356="",IF(Aloitus_Start!$D$1="Suomi","Tieto puuttuu: "&amp;B$3,IF(Aloitus_Start!$D$1="Svenska","Information saknas: "&amp;B$3)),"")</f>
        <v>0</v>
      </c>
      <c r="G356" s="125" t="b">
        <f>IF(C356="",IF(Aloitus_Start!$D$1="Suomi","Tieto puuttuu: "&amp;C$3,IF(Aloitus_Start!$D$1="Svenska","Information saknas: "&amp;C$3)),"")</f>
        <v>0</v>
      </c>
      <c r="H356" s="38"/>
      <c r="I356" s="14"/>
      <c r="J356" s="14"/>
      <c r="K356" s="89"/>
      <c r="L356" s="90"/>
    </row>
    <row r="357" spans="1:12" x14ac:dyDescent="0.15">
      <c r="A357" s="4"/>
      <c r="B357" s="61"/>
      <c r="C357" s="62"/>
      <c r="D357" s="26">
        <f>C357-B357</f>
        <v>0</v>
      </c>
      <c r="E357" s="23" t="str">
        <f>IF(B357="","",IF(B357=0,"",(C357/B357)-1))</f>
        <v/>
      </c>
      <c r="F357" s="125" t="b">
        <f>IF(B357="",IF(Aloitus_Start!$D$1="Suomi","Tieto puuttuu: "&amp;B$3,IF(Aloitus_Start!$D$1="Svenska","Information saknas: "&amp;B$3)),"")</f>
        <v>0</v>
      </c>
      <c r="G357" s="125" t="b">
        <f>IF(C357="",IF(Aloitus_Start!$D$1="Suomi","Tieto puuttuu: "&amp;C$3,IF(Aloitus_Start!$D$1="Svenska","Information saknas: "&amp;C$3)),"")</f>
        <v>0</v>
      </c>
    </row>
    <row r="358" spans="1:12" x14ac:dyDescent="0.15">
      <c r="A358" s="4"/>
      <c r="B358" s="61"/>
      <c r="C358" s="62"/>
      <c r="D358" s="26">
        <f>C358-B358</f>
        <v>0</v>
      </c>
      <c r="E358" s="23" t="str">
        <f>IF(B358="","",IF(B358=0,"",(C358/B358)-1))</f>
        <v/>
      </c>
      <c r="F358" s="125" t="b">
        <f>IF(B358="",IF(Aloitus_Start!$D$1="Suomi","Tieto puuttuu: "&amp;B$3,IF(Aloitus_Start!$D$1="Svenska","Information saknas: "&amp;B$3)),"")</f>
        <v>0</v>
      </c>
      <c r="G358" s="125" t="b">
        <f>IF(C358="",IF(Aloitus_Start!$D$1="Suomi","Tieto puuttuu: "&amp;C$3,IF(Aloitus_Start!$D$1="Svenska","Information saknas: "&amp;C$3)),"")</f>
        <v>0</v>
      </c>
    </row>
    <row r="359" spans="1:12" x14ac:dyDescent="0.15">
      <c r="A359" s="3"/>
      <c r="B359" s="99"/>
      <c r="C359" s="100"/>
      <c r="D359" s="18"/>
      <c r="E359" s="19"/>
      <c r="F359" s="124"/>
      <c r="G359" s="124"/>
    </row>
    <row r="360" spans="1:12" x14ac:dyDescent="0.15">
      <c r="A360" s="4"/>
      <c r="B360" s="55"/>
      <c r="C360" s="56"/>
      <c r="D360" s="20"/>
      <c r="E360" s="21"/>
      <c r="F360" s="125"/>
      <c r="G360" s="125"/>
    </row>
    <row r="361" spans="1:12" x14ac:dyDescent="0.15">
      <c r="A361" s="5"/>
      <c r="B361" s="71"/>
      <c r="C361" s="72"/>
      <c r="D361" s="40">
        <f t="shared" ref="D361:D366" si="42">C361-B361</f>
        <v>0</v>
      </c>
      <c r="E361" s="23" t="str">
        <f t="shared" ref="E361:E366" si="43">IF(B361="","",IF(B361=0,"",(C361/B361)-1))</f>
        <v/>
      </c>
      <c r="F361" s="126" t="b">
        <f>IF(B361="",IF(Aloitus_Start!$D$1="Suomi","Tieto puuttuu: "&amp;B$3,IF(Aloitus_Start!$D$1="Svenska","Information saknas: "&amp;B$3)),"")</f>
        <v>0</v>
      </c>
      <c r="G361" s="126" t="b">
        <f>IF(C361="",IF(Aloitus_Start!$D$1="Suomi","Tieto puuttuu: "&amp;C$3,IF(Aloitus_Start!$D$1="Svenska","Information saknas: "&amp;C$3)),"")</f>
        <v>0</v>
      </c>
    </row>
    <row r="362" spans="1:12" x14ac:dyDescent="0.15">
      <c r="A362" s="7"/>
      <c r="B362" s="65"/>
      <c r="C362" s="66"/>
      <c r="D362" s="15">
        <f t="shared" si="42"/>
        <v>0</v>
      </c>
      <c r="E362" s="23" t="str">
        <f t="shared" si="43"/>
        <v/>
      </c>
      <c r="F362" s="98" t="b">
        <f>IF(B362="",IF(Aloitus_Start!$D$1="Suomi","Tieto puuttuu: "&amp;B$3,IF(Aloitus_Start!$D$1="Svenska","Information saknas: "&amp;B$3)),"")</f>
        <v>0</v>
      </c>
      <c r="G362" s="98" t="b">
        <f>IF(C362="",IF(Aloitus_Start!$D$1="Suomi","Tieto puuttuu: "&amp;C$3,IF(Aloitus_Start!$D$1="Svenska","Information saknas: "&amp;C$3)),"")</f>
        <v>0</v>
      </c>
      <c r="H362" s="38"/>
      <c r="I362" s="14"/>
      <c r="J362" s="14"/>
      <c r="K362" s="89"/>
      <c r="L362" s="90"/>
    </row>
    <row r="363" spans="1:12" x14ac:dyDescent="0.15">
      <c r="A363" s="7"/>
      <c r="B363" s="65"/>
      <c r="C363" s="66"/>
      <c r="D363" s="15">
        <f t="shared" si="42"/>
        <v>0</v>
      </c>
      <c r="E363" s="23" t="str">
        <f t="shared" si="43"/>
        <v/>
      </c>
      <c r="F363" s="98" t="b">
        <f>IF(B363="",IF(Aloitus_Start!$D$1="Suomi","Tieto puuttuu: "&amp;B$3,IF(Aloitus_Start!$D$1="Svenska","Information saknas: "&amp;B$3)),"")</f>
        <v>0</v>
      </c>
      <c r="G363" s="98" t="b">
        <f>IF(C363="",IF(Aloitus_Start!$D$1="Suomi","Tieto puuttuu: "&amp;C$3,IF(Aloitus_Start!$D$1="Svenska","Information saknas: "&amp;C$3)),"")</f>
        <v>0</v>
      </c>
    </row>
    <row r="364" spans="1:12" x14ac:dyDescent="0.15">
      <c r="A364" s="7"/>
      <c r="B364" s="65"/>
      <c r="C364" s="66"/>
      <c r="D364" s="15">
        <f t="shared" si="42"/>
        <v>0</v>
      </c>
      <c r="E364" s="23" t="str">
        <f t="shared" si="43"/>
        <v/>
      </c>
      <c r="F364" s="98" t="b">
        <f>IF(B364="",IF(Aloitus_Start!$D$1="Suomi","Tieto puuttuu: "&amp;B$3,IF(Aloitus_Start!$D$1="Svenska","Information saknas: "&amp;B$3)),"")</f>
        <v>0</v>
      </c>
      <c r="G364" s="98" t="b">
        <f>IF(C364="",IF(Aloitus_Start!$D$1="Suomi","Tieto puuttuu: "&amp;C$3,IF(Aloitus_Start!$D$1="Svenska","Information saknas: "&amp;C$3)),"")</f>
        <v>0</v>
      </c>
    </row>
    <row r="365" spans="1:12" x14ac:dyDescent="0.15">
      <c r="A365" s="7"/>
      <c r="B365" s="65"/>
      <c r="C365" s="66"/>
      <c r="D365" s="15">
        <f t="shared" si="42"/>
        <v>0</v>
      </c>
      <c r="E365" s="23" t="str">
        <f t="shared" si="43"/>
        <v/>
      </c>
      <c r="F365" s="98" t="b">
        <f>IF(B365="",IF(Aloitus_Start!$D$1="Suomi","Tieto puuttuu: "&amp;B$3,IF(Aloitus_Start!$D$1="Svenska","Information saknas: "&amp;B$3)),"")</f>
        <v>0</v>
      </c>
      <c r="G365" s="98" t="b">
        <f>IF(C365="",IF(Aloitus_Start!$D$1="Suomi","Tieto puuttuu: "&amp;C$3,IF(Aloitus_Start!$D$1="Svenska","Information saknas: "&amp;C$3)),"")</f>
        <v>0</v>
      </c>
    </row>
    <row r="366" spans="1:12" x14ac:dyDescent="0.15">
      <c r="A366" s="4"/>
      <c r="B366" s="55"/>
      <c r="C366" s="56"/>
      <c r="D366" s="20">
        <f t="shared" si="42"/>
        <v>0</v>
      </c>
      <c r="E366" s="23" t="str">
        <f t="shared" si="43"/>
        <v/>
      </c>
      <c r="F366" s="125" t="b">
        <f>IF(B366="",IF(Aloitus_Start!$D$1="Suomi","Tieto puuttuu: "&amp;B$3,IF(Aloitus_Start!$D$1="Svenska","Information saknas: "&amp;B$3)),"")</f>
        <v>0</v>
      </c>
      <c r="G366" s="125" t="b">
        <f>IF(C366="",IF(Aloitus_Start!$D$1="Suomi","Tieto puuttuu: "&amp;C$3,IF(Aloitus_Start!$D$1="Svenska","Information saknas: "&amp;C$3)),"")</f>
        <v>0</v>
      </c>
    </row>
    <row r="367" spans="1:12" x14ac:dyDescent="0.15">
      <c r="A367" s="4"/>
      <c r="B367" s="55"/>
      <c r="C367" s="56"/>
      <c r="D367" s="20"/>
      <c r="E367" s="49"/>
      <c r="F367" s="125"/>
      <c r="G367" s="125"/>
      <c r="H367" s="38"/>
      <c r="I367" s="14"/>
      <c r="J367" s="14"/>
      <c r="K367" s="89"/>
      <c r="L367" s="90"/>
    </row>
    <row r="368" spans="1:12" x14ac:dyDescent="0.15">
      <c r="A368" s="7"/>
      <c r="B368" s="65"/>
      <c r="C368" s="66"/>
      <c r="D368" s="15">
        <f>C368-B368</f>
        <v>0</v>
      </c>
      <c r="E368" s="23" t="str">
        <f>IF(B368="","",IF(B368=0,"",(C368/B368)-1))</f>
        <v/>
      </c>
      <c r="F368" s="98" t="b">
        <f>IF(B368="",IF(Aloitus_Start!$D$1="Suomi","Tieto puuttuu: "&amp;B$3,IF(Aloitus_Start!$D$1="Svenska","Information saknas: "&amp;B$3)),"")</f>
        <v>0</v>
      </c>
      <c r="G368" s="98" t="b">
        <f>IF(C368="",IF(Aloitus_Start!$D$1="Suomi","Tieto puuttuu: "&amp;C$3,IF(Aloitus_Start!$D$1="Svenska","Information saknas: "&amp;C$3)),"")</f>
        <v>0</v>
      </c>
    </row>
    <row r="369" spans="1:7" x14ac:dyDescent="0.15">
      <c r="A369" s="7"/>
      <c r="B369" s="65"/>
      <c r="C369" s="66"/>
      <c r="D369" s="15">
        <f>C369-B369</f>
        <v>0</v>
      </c>
      <c r="E369" s="23" t="str">
        <f>IF(B369="","",IF(B369=0,"",(C369/B369)-1))</f>
        <v/>
      </c>
      <c r="F369" s="98" t="b">
        <f>IF(B369="",IF(Aloitus_Start!$D$1="Suomi","Tieto puuttuu: "&amp;B$3,IF(Aloitus_Start!$D$1="Svenska","Information saknas: "&amp;B$3)),"")</f>
        <v>0</v>
      </c>
      <c r="G369" s="98" t="b">
        <f>IF(C369="",IF(Aloitus_Start!$D$1="Suomi","Tieto puuttuu: "&amp;C$3,IF(Aloitus_Start!$D$1="Svenska","Information saknas: "&amp;C$3)),"")</f>
        <v>0</v>
      </c>
    </row>
    <row r="370" spans="1:7" x14ac:dyDescent="0.15">
      <c r="A370" s="8"/>
      <c r="B370" s="67"/>
      <c r="C370" s="68"/>
      <c r="D370" s="30"/>
      <c r="E370" s="50"/>
      <c r="F370" s="128"/>
      <c r="G370" s="128"/>
    </row>
    <row r="371" spans="1:7" x14ac:dyDescent="0.15">
      <c r="A371" s="3"/>
      <c r="B371" s="99"/>
      <c r="C371" s="100"/>
      <c r="D371" s="18"/>
      <c r="E371" s="51"/>
      <c r="F371" s="124"/>
      <c r="G371" s="124"/>
    </row>
    <row r="372" spans="1:7" x14ac:dyDescent="0.15">
      <c r="A372" s="4"/>
      <c r="B372" s="55"/>
      <c r="C372" s="56"/>
      <c r="D372" s="20">
        <f t="shared" ref="D372:D393" si="44">C372-B372</f>
        <v>0</v>
      </c>
      <c r="E372" s="23" t="str">
        <f t="shared" ref="E372:E393" si="45">IF(B372="","",IF(B372=0,"",(C372/B372)-1))</f>
        <v/>
      </c>
      <c r="F372" s="125" t="b">
        <f>IF(B372="",IF(Aloitus_Start!$D$1="Suomi","Tieto puuttuu: "&amp;B$3,IF(Aloitus_Start!$D$1="Svenska","Information saknas: "&amp;B$3)),"")</f>
        <v>0</v>
      </c>
      <c r="G372" s="125" t="b">
        <f>IF(C372="",IF(Aloitus_Start!$D$1="Suomi","Tieto puuttuu: "&amp;C$3,IF(Aloitus_Start!$D$1="Svenska","Information saknas: "&amp;C$3)),"")</f>
        <v>0</v>
      </c>
    </row>
    <row r="373" spans="1:7" x14ac:dyDescent="0.15">
      <c r="A373" s="5"/>
      <c r="B373" s="71"/>
      <c r="C373" s="72"/>
      <c r="D373" s="40">
        <f t="shared" si="44"/>
        <v>0</v>
      </c>
      <c r="E373" s="23" t="str">
        <f t="shared" si="45"/>
        <v/>
      </c>
      <c r="F373" s="126" t="b">
        <f>IF(B373="",IF(Aloitus_Start!$D$1="Suomi","Tieto puuttuu: "&amp;B$3,IF(Aloitus_Start!$D$1="Svenska","Information saknas: "&amp;B$3)),"")</f>
        <v>0</v>
      </c>
      <c r="G373" s="126" t="b">
        <f>IF(C373="",IF(Aloitus_Start!$D$1="Suomi","Tieto puuttuu: "&amp;C$3,IF(Aloitus_Start!$D$1="Svenska","Information saknas: "&amp;C$3)),"")</f>
        <v>0</v>
      </c>
    </row>
    <row r="374" spans="1:7" x14ac:dyDescent="0.15">
      <c r="A374" s="7"/>
      <c r="B374" s="65"/>
      <c r="C374" s="66"/>
      <c r="D374" s="15">
        <f t="shared" si="44"/>
        <v>0</v>
      </c>
      <c r="E374" s="23" t="str">
        <f t="shared" si="45"/>
        <v/>
      </c>
      <c r="F374" s="98" t="b">
        <f>IF(B374="",IF(Aloitus_Start!$D$1="Suomi","Tieto puuttuu: "&amp;B$3,IF(Aloitus_Start!$D$1="Svenska","Information saknas: "&amp;B$3)),"")</f>
        <v>0</v>
      </c>
      <c r="G374" s="98" t="b">
        <f>IF(C374="",IF(Aloitus_Start!$D$1="Suomi","Tieto puuttuu: "&amp;C$3,IF(Aloitus_Start!$D$1="Svenska","Information saknas: "&amp;C$3)),"")</f>
        <v>0</v>
      </c>
    </row>
    <row r="375" spans="1:7" x14ac:dyDescent="0.15">
      <c r="A375" s="7"/>
      <c r="B375" s="65"/>
      <c r="C375" s="66"/>
      <c r="D375" s="15">
        <f t="shared" si="44"/>
        <v>0</v>
      </c>
      <c r="E375" s="23" t="str">
        <f t="shared" si="45"/>
        <v/>
      </c>
      <c r="F375" s="98" t="b">
        <f>IF(B375="",IF(Aloitus_Start!$D$1="Suomi","Tieto puuttuu: "&amp;B$3,IF(Aloitus_Start!$D$1="Svenska","Information saknas: "&amp;B$3)),"")</f>
        <v>0</v>
      </c>
      <c r="G375" s="98" t="b">
        <f>IF(C375="",IF(Aloitus_Start!$D$1="Suomi","Tieto puuttuu: "&amp;C$3,IF(Aloitus_Start!$D$1="Svenska","Information saknas: "&amp;C$3)),"")</f>
        <v>0</v>
      </c>
    </row>
    <row r="376" spans="1:7" x14ac:dyDescent="0.15">
      <c r="A376" s="5"/>
      <c r="B376" s="71"/>
      <c r="C376" s="72"/>
      <c r="D376" s="40">
        <f t="shared" si="44"/>
        <v>0</v>
      </c>
      <c r="E376" s="23" t="str">
        <f t="shared" si="45"/>
        <v/>
      </c>
      <c r="F376" s="126" t="b">
        <f>IF(B376="",IF(Aloitus_Start!$D$1="Suomi","Tieto puuttuu: "&amp;B$3,IF(Aloitus_Start!$D$1="Svenska","Information saknas: "&amp;B$3)),"")</f>
        <v>0</v>
      </c>
      <c r="G376" s="126" t="b">
        <f>IF(C376="",IF(Aloitus_Start!$D$1="Suomi","Tieto puuttuu: "&amp;C$3,IF(Aloitus_Start!$D$1="Svenska","Information saknas: "&amp;C$3)),"")</f>
        <v>0</v>
      </c>
    </row>
    <row r="377" spans="1:7" x14ac:dyDescent="0.15">
      <c r="A377" s="6"/>
      <c r="B377" s="73"/>
      <c r="C377" s="74"/>
      <c r="D377" s="41">
        <f t="shared" si="44"/>
        <v>0</v>
      </c>
      <c r="E377" s="25" t="str">
        <f t="shared" si="45"/>
        <v/>
      </c>
      <c r="F377" s="127" t="b">
        <f>IF(B377="",IF(Aloitus_Start!$D$1="Suomi","Tieto puuttuu: "&amp;B$3,IF(Aloitus_Start!$D$1="Svenska","Information saknas: "&amp;B$3)),"")</f>
        <v>0</v>
      </c>
      <c r="G377" s="127" t="b">
        <f>IF(C377="",IF(Aloitus_Start!$D$1="Suomi","Tieto puuttuu: "&amp;C$3,IF(Aloitus_Start!$D$1="Svenska","Information saknas: "&amp;C$3)),"")</f>
        <v>0</v>
      </c>
    </row>
    <row r="378" spans="1:7" x14ac:dyDescent="0.15">
      <c r="A378" s="7"/>
      <c r="B378" s="65"/>
      <c r="C378" s="66"/>
      <c r="D378" s="15">
        <f t="shared" si="44"/>
        <v>0</v>
      </c>
      <c r="E378" s="23" t="str">
        <f t="shared" si="45"/>
        <v/>
      </c>
      <c r="F378" s="98" t="b">
        <f>IF(B378="",IF(Aloitus_Start!$D$1="Suomi","Tieto puuttuu: "&amp;B$3,IF(Aloitus_Start!$D$1="Svenska","Information saknas: "&amp;B$3)),"")</f>
        <v>0</v>
      </c>
      <c r="G378" s="98" t="b">
        <f>IF(C378="",IF(Aloitus_Start!$D$1="Suomi","Tieto puuttuu: "&amp;C$3,IF(Aloitus_Start!$D$1="Svenska","Information saknas: "&amp;C$3)),"")</f>
        <v>0</v>
      </c>
    </row>
    <row r="379" spans="1:7" x14ac:dyDescent="0.15">
      <c r="A379" s="7"/>
      <c r="B379" s="65"/>
      <c r="C379" s="66"/>
      <c r="D379" s="15">
        <f t="shared" si="44"/>
        <v>0</v>
      </c>
      <c r="E379" s="23" t="str">
        <f t="shared" si="45"/>
        <v/>
      </c>
      <c r="F379" s="98" t="b">
        <f>IF(B379="",IF(Aloitus_Start!$D$1="Suomi","Tieto puuttuu: "&amp;B$3,IF(Aloitus_Start!$D$1="Svenska","Information saknas: "&amp;B$3)),"")</f>
        <v>0</v>
      </c>
      <c r="G379" s="98" t="b">
        <f>IF(C379="",IF(Aloitus_Start!$D$1="Suomi","Tieto puuttuu: "&amp;C$3,IF(Aloitus_Start!$D$1="Svenska","Information saknas: "&amp;C$3)),"")</f>
        <v>0</v>
      </c>
    </row>
    <row r="380" spans="1:7" x14ac:dyDescent="0.15">
      <c r="A380" s="7"/>
      <c r="B380" s="65"/>
      <c r="C380" s="66"/>
      <c r="D380" s="15">
        <f t="shared" si="44"/>
        <v>0</v>
      </c>
      <c r="E380" s="23" t="str">
        <f t="shared" si="45"/>
        <v/>
      </c>
      <c r="F380" s="98" t="b">
        <f>IF(B380="",IF(Aloitus_Start!$D$1="Suomi","Tieto puuttuu: "&amp;B$3,IF(Aloitus_Start!$D$1="Svenska","Information saknas: "&amp;B$3)),"")</f>
        <v>0</v>
      </c>
      <c r="G380" s="98" t="b">
        <f>IF(C380="",IF(Aloitus_Start!$D$1="Suomi","Tieto puuttuu: "&amp;C$3,IF(Aloitus_Start!$D$1="Svenska","Information saknas: "&amp;C$3)),"")</f>
        <v>0</v>
      </c>
    </row>
    <row r="381" spans="1:7" x14ac:dyDescent="0.15">
      <c r="A381" s="6"/>
      <c r="B381" s="73"/>
      <c r="C381" s="74"/>
      <c r="D381" s="41">
        <f t="shared" si="44"/>
        <v>0</v>
      </c>
      <c r="E381" s="25" t="str">
        <f t="shared" si="45"/>
        <v/>
      </c>
      <c r="F381" s="127" t="b">
        <f>IF(B381="",IF(Aloitus_Start!$D$1="Suomi","Tieto puuttuu: "&amp;B$3,IF(Aloitus_Start!$D$1="Svenska","Information saknas: "&amp;B$3)),"")</f>
        <v>0</v>
      </c>
      <c r="G381" s="127" t="b">
        <f>IF(C381="",IF(Aloitus_Start!$D$1="Suomi","Tieto puuttuu: "&amp;C$3,IF(Aloitus_Start!$D$1="Svenska","Information saknas: "&amp;C$3)),"")</f>
        <v>0</v>
      </c>
    </row>
    <row r="382" spans="1:7" x14ac:dyDescent="0.15">
      <c r="A382" s="7"/>
      <c r="B382" s="65"/>
      <c r="C382" s="66"/>
      <c r="D382" s="15">
        <f t="shared" si="44"/>
        <v>0</v>
      </c>
      <c r="E382" s="23" t="str">
        <f t="shared" si="45"/>
        <v/>
      </c>
      <c r="F382" s="98" t="b">
        <f>IF(B382="",IF(Aloitus_Start!$D$1="Suomi","Tieto puuttuu: "&amp;B$3,IF(Aloitus_Start!$D$1="Svenska","Information saknas: "&amp;B$3)),"")</f>
        <v>0</v>
      </c>
      <c r="G382" s="98" t="b">
        <f>IF(C382="",IF(Aloitus_Start!$D$1="Suomi","Tieto puuttuu: "&amp;C$3,IF(Aloitus_Start!$D$1="Svenska","Information saknas: "&amp;C$3)),"")</f>
        <v>0</v>
      </c>
    </row>
    <row r="383" spans="1:7" x14ac:dyDescent="0.15">
      <c r="A383" s="7"/>
      <c r="B383" s="65"/>
      <c r="C383" s="66"/>
      <c r="D383" s="15">
        <f t="shared" si="44"/>
        <v>0</v>
      </c>
      <c r="E383" s="23" t="str">
        <f t="shared" si="45"/>
        <v/>
      </c>
      <c r="F383" s="98" t="b">
        <f>IF(B383="",IF(Aloitus_Start!$D$1="Suomi","Tieto puuttuu: "&amp;B$3,IF(Aloitus_Start!$D$1="Svenska","Information saknas: "&amp;B$3)),"")</f>
        <v>0</v>
      </c>
      <c r="G383" s="98" t="b">
        <f>IF(C383="",IF(Aloitus_Start!$D$1="Suomi","Tieto puuttuu: "&amp;C$3,IF(Aloitus_Start!$D$1="Svenska","Information saknas: "&amp;C$3)),"")</f>
        <v>0</v>
      </c>
    </row>
    <row r="384" spans="1:7" x14ac:dyDescent="0.15">
      <c r="A384" s="7"/>
      <c r="B384" s="65"/>
      <c r="C384" s="66"/>
      <c r="D384" s="15">
        <f t="shared" si="44"/>
        <v>0</v>
      </c>
      <c r="E384" s="23" t="str">
        <f t="shared" si="45"/>
        <v/>
      </c>
      <c r="F384" s="98" t="b">
        <f>IF(B384="",IF(Aloitus_Start!$D$1="Suomi","Tieto puuttuu: "&amp;B$3,IF(Aloitus_Start!$D$1="Svenska","Information saknas: "&amp;B$3)),"")</f>
        <v>0</v>
      </c>
      <c r="G384" s="98" t="b">
        <f>IF(C384="",IF(Aloitus_Start!$D$1="Suomi","Tieto puuttuu: "&amp;C$3,IF(Aloitus_Start!$D$1="Svenska","Information saknas: "&amp;C$3)),"")</f>
        <v>0</v>
      </c>
    </row>
    <row r="385" spans="1:7" x14ac:dyDescent="0.15">
      <c r="A385" s="7"/>
      <c r="B385" s="65"/>
      <c r="C385" s="66"/>
      <c r="D385" s="15">
        <f t="shared" si="44"/>
        <v>0</v>
      </c>
      <c r="E385" s="23" t="str">
        <f t="shared" si="45"/>
        <v/>
      </c>
      <c r="F385" s="98" t="b">
        <f>IF(B385="",IF(Aloitus_Start!$D$1="Suomi","Tieto puuttuu: "&amp;B$3,IF(Aloitus_Start!$D$1="Svenska","Information saknas: "&amp;B$3)),"")</f>
        <v>0</v>
      </c>
      <c r="G385" s="98" t="b">
        <f>IF(C385="",IF(Aloitus_Start!$D$1="Suomi","Tieto puuttuu: "&amp;C$3,IF(Aloitus_Start!$D$1="Svenska","Information saknas: "&amp;C$3)),"")</f>
        <v>0</v>
      </c>
    </row>
    <row r="386" spans="1:7" x14ac:dyDescent="0.15">
      <c r="A386" s="6"/>
      <c r="B386" s="73"/>
      <c r="C386" s="74"/>
      <c r="D386" s="41">
        <f t="shared" si="44"/>
        <v>0</v>
      </c>
      <c r="E386" s="25" t="str">
        <f t="shared" si="45"/>
        <v/>
      </c>
      <c r="F386" s="127" t="b">
        <f>IF(B386="",IF(Aloitus_Start!$D$1="Suomi","Tieto puuttuu: "&amp;B$3,IF(Aloitus_Start!$D$1="Svenska","Information saknas: "&amp;B$3)),"")</f>
        <v>0</v>
      </c>
      <c r="G386" s="127" t="b">
        <f>IF(C386="",IF(Aloitus_Start!$D$1="Suomi","Tieto puuttuu: "&amp;C$3,IF(Aloitus_Start!$D$1="Svenska","Information saknas: "&amp;C$3)),"")</f>
        <v>0</v>
      </c>
    </row>
    <row r="387" spans="1:7" x14ac:dyDescent="0.15">
      <c r="A387" s="5"/>
      <c r="B387" s="71"/>
      <c r="C387" s="72"/>
      <c r="D387" s="40">
        <f t="shared" si="44"/>
        <v>0</v>
      </c>
      <c r="E387" s="23" t="str">
        <f t="shared" si="45"/>
        <v/>
      </c>
      <c r="F387" s="126" t="b">
        <f>IF(B387="",IF(Aloitus_Start!$D$1="Suomi","Tieto puuttuu: "&amp;B$3,IF(Aloitus_Start!$D$1="Svenska","Information saknas: "&amp;B$3)),"")</f>
        <v>0</v>
      </c>
      <c r="G387" s="126" t="b">
        <f>IF(C387="",IF(Aloitus_Start!$D$1="Suomi","Tieto puuttuu: "&amp;C$3,IF(Aloitus_Start!$D$1="Svenska","Information saknas: "&amp;C$3)),"")</f>
        <v>0</v>
      </c>
    </row>
    <row r="388" spans="1:7" x14ac:dyDescent="0.15">
      <c r="A388" s="7"/>
      <c r="B388" s="65"/>
      <c r="C388" s="66"/>
      <c r="D388" s="15">
        <f t="shared" si="44"/>
        <v>0</v>
      </c>
      <c r="E388" s="23" t="str">
        <f t="shared" si="45"/>
        <v/>
      </c>
      <c r="F388" s="98" t="b">
        <f>IF(B388="",IF(Aloitus_Start!$D$1="Suomi","Tieto puuttuu: "&amp;B$3,IF(Aloitus_Start!$D$1="Svenska","Information saknas: "&amp;B$3)),"")</f>
        <v>0</v>
      </c>
      <c r="G388" s="98" t="b">
        <f>IF(C388="",IF(Aloitus_Start!$D$1="Suomi","Tieto puuttuu: "&amp;C$3,IF(Aloitus_Start!$D$1="Svenska","Information saknas: "&amp;C$3)),"")</f>
        <v>0</v>
      </c>
    </row>
    <row r="389" spans="1:7" x14ac:dyDescent="0.15">
      <c r="A389" s="7"/>
      <c r="B389" s="65"/>
      <c r="C389" s="66"/>
      <c r="D389" s="15">
        <f t="shared" si="44"/>
        <v>0</v>
      </c>
      <c r="E389" s="23" t="str">
        <f t="shared" si="45"/>
        <v/>
      </c>
      <c r="F389" s="98" t="b">
        <f>IF(B389="",IF(Aloitus_Start!$D$1="Suomi","Tieto puuttuu: "&amp;B$3,IF(Aloitus_Start!$D$1="Svenska","Information saknas: "&amp;B$3)),"")</f>
        <v>0</v>
      </c>
      <c r="G389" s="98" t="b">
        <f>IF(C389="",IF(Aloitus_Start!$D$1="Suomi","Tieto puuttuu: "&amp;C$3,IF(Aloitus_Start!$D$1="Svenska","Information saknas: "&amp;C$3)),"")</f>
        <v>0</v>
      </c>
    </row>
    <row r="390" spans="1:7" x14ac:dyDescent="0.15">
      <c r="A390" s="7"/>
      <c r="B390" s="65"/>
      <c r="C390" s="66"/>
      <c r="D390" s="15">
        <f t="shared" si="44"/>
        <v>0</v>
      </c>
      <c r="E390" s="23" t="str">
        <f t="shared" si="45"/>
        <v/>
      </c>
      <c r="F390" s="98" t="b">
        <f>IF(B390="",IF(Aloitus_Start!$D$1="Suomi","Tieto puuttuu: "&amp;B$3,IF(Aloitus_Start!$D$1="Svenska","Information saknas: "&amp;B$3)),"")</f>
        <v>0</v>
      </c>
      <c r="G390" s="98" t="b">
        <f>IF(C390="",IF(Aloitus_Start!$D$1="Suomi","Tieto puuttuu: "&amp;C$3,IF(Aloitus_Start!$D$1="Svenska","Information saknas: "&amp;C$3)),"")</f>
        <v>0</v>
      </c>
    </row>
    <row r="391" spans="1:7" x14ac:dyDescent="0.15">
      <c r="A391" s="5"/>
      <c r="B391" s="71"/>
      <c r="C391" s="72"/>
      <c r="D391" s="40">
        <f t="shared" si="44"/>
        <v>0</v>
      </c>
      <c r="E391" s="23" t="str">
        <f t="shared" si="45"/>
        <v/>
      </c>
      <c r="F391" s="126" t="b">
        <f>IF(B391="",IF(Aloitus_Start!$D$1="Suomi","Tieto puuttuu: "&amp;B$3,IF(Aloitus_Start!$D$1="Svenska","Information saknas: "&amp;B$3)),"")</f>
        <v>0</v>
      </c>
      <c r="G391" s="126" t="b">
        <f>IF(C391="",IF(Aloitus_Start!$D$1="Suomi","Tieto puuttuu: "&amp;C$3,IF(Aloitus_Start!$D$1="Svenska","Information saknas: "&amp;C$3)),"")</f>
        <v>0</v>
      </c>
    </row>
    <row r="392" spans="1:7" x14ac:dyDescent="0.15">
      <c r="A392" s="5"/>
      <c r="B392" s="71"/>
      <c r="C392" s="72"/>
      <c r="D392" s="40">
        <f t="shared" si="44"/>
        <v>0</v>
      </c>
      <c r="E392" s="23" t="str">
        <f t="shared" si="45"/>
        <v/>
      </c>
      <c r="F392" s="126" t="b">
        <f>IF(B392="",IF(Aloitus_Start!$D$1="Suomi","Tieto puuttuu: "&amp;B$3,IF(Aloitus_Start!$D$1="Svenska","Information saknas: "&amp;B$3)),"")</f>
        <v>0</v>
      </c>
      <c r="G392" s="126" t="b">
        <f>IF(C392="",IF(Aloitus_Start!$D$1="Suomi","Tieto puuttuu: "&amp;C$3,IF(Aloitus_Start!$D$1="Svenska","Information saknas: "&amp;C$3)),"")</f>
        <v>0</v>
      </c>
    </row>
    <row r="393" spans="1:7" x14ac:dyDescent="0.15">
      <c r="A393" s="5"/>
      <c r="B393" s="71"/>
      <c r="C393" s="72"/>
      <c r="D393" s="40">
        <f t="shared" si="44"/>
        <v>0</v>
      </c>
      <c r="E393" s="23" t="str">
        <f t="shared" si="45"/>
        <v/>
      </c>
      <c r="F393" s="126" t="b">
        <f>IF(B393="",IF(Aloitus_Start!$D$1="Suomi","Tieto puuttuu: "&amp;B$3,IF(Aloitus_Start!$D$1="Svenska","Information saknas: "&amp;B$3)),"")</f>
        <v>0</v>
      </c>
      <c r="G393" s="126" t="b">
        <f>IF(C393="",IF(Aloitus_Start!$D$1="Suomi","Tieto puuttuu: "&amp;C$3,IF(Aloitus_Start!$D$1="Svenska","Information saknas: "&amp;C$3)),"")</f>
        <v>0</v>
      </c>
    </row>
    <row r="394" spans="1:7" x14ac:dyDescent="0.15">
      <c r="A394" s="3"/>
      <c r="B394" s="99"/>
      <c r="C394" s="100"/>
      <c r="D394" s="18"/>
      <c r="E394" s="51"/>
      <c r="F394" s="124"/>
      <c r="G394" s="124"/>
    </row>
    <row r="395" spans="1:7" x14ac:dyDescent="0.15">
      <c r="A395" s="4"/>
      <c r="B395" s="55"/>
      <c r="C395" s="56"/>
      <c r="D395" s="20">
        <f t="shared" ref="D395:D413" si="46">C395-B395</f>
        <v>0</v>
      </c>
      <c r="E395" s="23" t="str">
        <f t="shared" ref="E395:E413" si="47">IF(B395="","",IF(B395=0,"",(C395/B395)-1))</f>
        <v/>
      </c>
      <c r="F395" s="125" t="b">
        <f>IF(B395="",IF(Aloitus_Start!$D$1="Suomi","Tieto puuttuu: "&amp;B$3,IF(Aloitus_Start!$D$1="Svenska","Information saknas: "&amp;B$3)),"")</f>
        <v>0</v>
      </c>
      <c r="G395" s="125" t="b">
        <f>IF(C395="",IF(Aloitus_Start!$D$1="Suomi","Tieto puuttuu: "&amp;C$3,IF(Aloitus_Start!$D$1="Svenska","Information saknas: "&amp;C$3)),"")</f>
        <v>0</v>
      </c>
    </row>
    <row r="396" spans="1:7" x14ac:dyDescent="0.15">
      <c r="A396" s="5"/>
      <c r="B396" s="71"/>
      <c r="C396" s="72"/>
      <c r="D396" s="40">
        <f t="shared" si="46"/>
        <v>0</v>
      </c>
      <c r="E396" s="23" t="str">
        <f t="shared" si="47"/>
        <v/>
      </c>
      <c r="F396" s="126" t="b">
        <f>IF(B396="",IF(Aloitus_Start!$D$1="Suomi","Tieto puuttuu: "&amp;B$3,IF(Aloitus_Start!$D$1="Svenska","Information saknas: "&amp;B$3)),"")</f>
        <v>0</v>
      </c>
      <c r="G396" s="126" t="b">
        <f>IF(C396="",IF(Aloitus_Start!$D$1="Suomi","Tieto puuttuu: "&amp;C$3,IF(Aloitus_Start!$D$1="Svenska","Information saknas: "&amp;C$3)),"")</f>
        <v>0</v>
      </c>
    </row>
    <row r="397" spans="1:7" x14ac:dyDescent="0.15">
      <c r="A397" s="6"/>
      <c r="B397" s="73"/>
      <c r="C397" s="74"/>
      <c r="D397" s="41">
        <f t="shared" si="46"/>
        <v>0</v>
      </c>
      <c r="E397" s="25" t="str">
        <f t="shared" si="47"/>
        <v/>
      </c>
      <c r="F397" s="127" t="b">
        <f>IF(B397="",IF(Aloitus_Start!$D$1="Suomi","Tieto puuttuu: "&amp;B$3,IF(Aloitus_Start!$D$1="Svenska","Information saknas: "&amp;B$3)),"")</f>
        <v>0</v>
      </c>
      <c r="G397" s="127" t="b">
        <f>IF(C397="",IF(Aloitus_Start!$D$1="Suomi","Tieto puuttuu: "&amp;C$3,IF(Aloitus_Start!$D$1="Svenska","Information saknas: "&amp;C$3)),"")</f>
        <v>0</v>
      </c>
    </row>
    <row r="398" spans="1:7" x14ac:dyDescent="0.15">
      <c r="A398" s="7"/>
      <c r="B398" s="65"/>
      <c r="C398" s="66"/>
      <c r="D398" s="15">
        <f t="shared" si="46"/>
        <v>0</v>
      </c>
      <c r="E398" s="23" t="str">
        <f t="shared" si="47"/>
        <v/>
      </c>
      <c r="F398" s="98" t="b">
        <f>IF(B398="",IF(Aloitus_Start!$D$1="Suomi","Tieto puuttuu: "&amp;B$3,IF(Aloitus_Start!$D$1="Svenska","Information saknas: "&amp;B$3)),"")</f>
        <v>0</v>
      </c>
      <c r="G398" s="98" t="b">
        <f>IF(C398="",IF(Aloitus_Start!$D$1="Suomi","Tieto puuttuu: "&amp;C$3,IF(Aloitus_Start!$D$1="Svenska","Information saknas: "&amp;C$3)),"")</f>
        <v>0</v>
      </c>
    </row>
    <row r="399" spans="1:7" x14ac:dyDescent="0.15">
      <c r="A399" s="7"/>
      <c r="B399" s="65"/>
      <c r="C399" s="66"/>
      <c r="D399" s="15">
        <f t="shared" si="46"/>
        <v>0</v>
      </c>
      <c r="E399" s="23" t="str">
        <f t="shared" si="47"/>
        <v/>
      </c>
      <c r="F399" s="98" t="b">
        <f>IF(B399="",IF(Aloitus_Start!$D$1="Suomi","Tieto puuttuu: "&amp;B$3,IF(Aloitus_Start!$D$1="Svenska","Information saknas: "&amp;B$3)),"")</f>
        <v>0</v>
      </c>
      <c r="G399" s="98" t="b">
        <f>IF(C399="",IF(Aloitus_Start!$D$1="Suomi","Tieto puuttuu: "&amp;C$3,IF(Aloitus_Start!$D$1="Svenska","Information saknas: "&amp;C$3)),"")</f>
        <v>0</v>
      </c>
    </row>
    <row r="400" spans="1:7" x14ac:dyDescent="0.15">
      <c r="A400" s="7"/>
      <c r="B400" s="65"/>
      <c r="C400" s="66"/>
      <c r="D400" s="15">
        <f t="shared" si="46"/>
        <v>0</v>
      </c>
      <c r="E400" s="23" t="str">
        <f t="shared" si="47"/>
        <v/>
      </c>
      <c r="F400" s="98" t="b">
        <f>IF(B400="",IF(Aloitus_Start!$D$1="Suomi","Tieto puuttuu: "&amp;B$3,IF(Aloitus_Start!$D$1="Svenska","Information saknas: "&amp;B$3)),"")</f>
        <v>0</v>
      </c>
      <c r="G400" s="98" t="b">
        <f>IF(C400="",IF(Aloitus_Start!$D$1="Suomi","Tieto puuttuu: "&amp;C$3,IF(Aloitus_Start!$D$1="Svenska","Information saknas: "&amp;C$3)),"")</f>
        <v>0</v>
      </c>
    </row>
    <row r="401" spans="1:12" x14ac:dyDescent="0.15">
      <c r="A401" s="6"/>
      <c r="B401" s="73"/>
      <c r="C401" s="74"/>
      <c r="D401" s="41">
        <f t="shared" si="46"/>
        <v>0</v>
      </c>
      <c r="E401" s="25" t="str">
        <f t="shared" si="47"/>
        <v/>
      </c>
      <c r="F401" s="127" t="b">
        <f>IF(B401="",IF(Aloitus_Start!$D$1="Suomi","Tieto puuttuu: "&amp;B$3,IF(Aloitus_Start!$D$1="Svenska","Information saknas: "&amp;B$3)),"")</f>
        <v>0</v>
      </c>
      <c r="G401" s="127" t="b">
        <f>IF(C401="",IF(Aloitus_Start!$D$1="Suomi","Tieto puuttuu: "&amp;C$3,IF(Aloitus_Start!$D$1="Svenska","Information saknas: "&amp;C$3)),"")</f>
        <v>0</v>
      </c>
    </row>
    <row r="402" spans="1:12" x14ac:dyDescent="0.15">
      <c r="A402" s="7"/>
      <c r="B402" s="65"/>
      <c r="C402" s="66"/>
      <c r="D402" s="15">
        <f t="shared" si="46"/>
        <v>0</v>
      </c>
      <c r="E402" s="23" t="str">
        <f t="shared" si="47"/>
        <v/>
      </c>
      <c r="F402" s="98" t="b">
        <f>IF(B402="",IF(Aloitus_Start!$D$1="Suomi","Tieto puuttuu: "&amp;B$3,IF(Aloitus_Start!$D$1="Svenska","Information saknas: "&amp;B$3)),"")</f>
        <v>0</v>
      </c>
      <c r="G402" s="98" t="b">
        <f>IF(C402="",IF(Aloitus_Start!$D$1="Suomi","Tieto puuttuu: "&amp;C$3,IF(Aloitus_Start!$D$1="Svenska","Information saknas: "&amp;C$3)),"")</f>
        <v>0</v>
      </c>
    </row>
    <row r="403" spans="1:12" x14ac:dyDescent="0.15">
      <c r="A403" s="7"/>
      <c r="B403" s="65"/>
      <c r="C403" s="66"/>
      <c r="D403" s="15">
        <f t="shared" si="46"/>
        <v>0</v>
      </c>
      <c r="E403" s="23" t="str">
        <f t="shared" si="47"/>
        <v/>
      </c>
      <c r="F403" s="98" t="b">
        <f>IF(B403="",IF(Aloitus_Start!$D$1="Suomi","Tieto puuttuu: "&amp;B$3,IF(Aloitus_Start!$D$1="Svenska","Information saknas: "&amp;B$3)),"")</f>
        <v>0</v>
      </c>
      <c r="G403" s="98" t="b">
        <f>IF(C403="",IF(Aloitus_Start!$D$1="Suomi","Tieto puuttuu: "&amp;C$3,IF(Aloitus_Start!$D$1="Svenska","Information saknas: "&amp;C$3)),"")</f>
        <v>0</v>
      </c>
      <c r="H403" s="38"/>
      <c r="I403" s="14"/>
      <c r="J403" s="14"/>
      <c r="K403" s="89"/>
      <c r="L403" s="90"/>
    </row>
    <row r="404" spans="1:12" x14ac:dyDescent="0.15">
      <c r="A404" s="7"/>
      <c r="B404" s="65"/>
      <c r="C404" s="66"/>
      <c r="D404" s="15">
        <f t="shared" si="46"/>
        <v>0</v>
      </c>
      <c r="E404" s="23" t="str">
        <f t="shared" si="47"/>
        <v/>
      </c>
      <c r="F404" s="98" t="b">
        <f>IF(B404="",IF(Aloitus_Start!$D$1="Suomi","Tieto puuttuu: "&amp;B$3,IF(Aloitus_Start!$D$1="Svenska","Information saknas: "&amp;B$3)),"")</f>
        <v>0</v>
      </c>
      <c r="G404" s="98" t="b">
        <f>IF(C404="",IF(Aloitus_Start!$D$1="Suomi","Tieto puuttuu: "&amp;C$3,IF(Aloitus_Start!$D$1="Svenska","Information saknas: "&amp;C$3)),"")</f>
        <v>0</v>
      </c>
    </row>
    <row r="405" spans="1:12" x14ac:dyDescent="0.15">
      <c r="A405" s="7"/>
      <c r="B405" s="65"/>
      <c r="C405" s="66"/>
      <c r="D405" s="15">
        <f t="shared" si="46"/>
        <v>0</v>
      </c>
      <c r="E405" s="23" t="str">
        <f t="shared" si="47"/>
        <v/>
      </c>
      <c r="F405" s="98" t="b">
        <f>IF(B405="",IF(Aloitus_Start!$D$1="Suomi","Tieto puuttuu: "&amp;B$3,IF(Aloitus_Start!$D$1="Svenska","Information saknas: "&amp;B$3)),"")</f>
        <v>0</v>
      </c>
      <c r="G405" s="98" t="b">
        <f>IF(C405="",IF(Aloitus_Start!$D$1="Suomi","Tieto puuttuu: "&amp;C$3,IF(Aloitus_Start!$D$1="Svenska","Information saknas: "&amp;C$3)),"")</f>
        <v>0</v>
      </c>
    </row>
    <row r="406" spans="1:12" x14ac:dyDescent="0.15">
      <c r="A406" s="6"/>
      <c r="B406" s="73"/>
      <c r="C406" s="74"/>
      <c r="D406" s="41">
        <f t="shared" si="46"/>
        <v>0</v>
      </c>
      <c r="E406" s="25" t="str">
        <f t="shared" si="47"/>
        <v/>
      </c>
      <c r="F406" s="127" t="b">
        <f>IF(B406="",IF(Aloitus_Start!$D$1="Suomi","Tieto puuttuu: "&amp;B$3,IF(Aloitus_Start!$D$1="Svenska","Information saknas: "&amp;B$3)),"")</f>
        <v>0</v>
      </c>
      <c r="G406" s="127" t="b">
        <f>IF(C406="",IF(Aloitus_Start!$D$1="Suomi","Tieto puuttuu: "&amp;C$3,IF(Aloitus_Start!$D$1="Svenska","Information saknas: "&amp;C$3)),"")</f>
        <v>0</v>
      </c>
      <c r="H406" s="38"/>
      <c r="I406" s="14"/>
      <c r="J406" s="14"/>
      <c r="K406" s="89"/>
      <c r="L406" s="90"/>
    </row>
    <row r="407" spans="1:12" x14ac:dyDescent="0.15">
      <c r="A407" s="5"/>
      <c r="B407" s="71"/>
      <c r="C407" s="72"/>
      <c r="D407" s="40">
        <f t="shared" si="46"/>
        <v>0</v>
      </c>
      <c r="E407" s="23" t="str">
        <f t="shared" si="47"/>
        <v/>
      </c>
      <c r="F407" s="126" t="b">
        <f>IF(B407="",IF(Aloitus_Start!$D$1="Suomi","Tieto puuttuu: "&amp;B$3,IF(Aloitus_Start!$D$1="Svenska","Information saknas: "&amp;B$3)),"")</f>
        <v>0</v>
      </c>
      <c r="G407" s="126" t="b">
        <f>IF(C407="",IF(Aloitus_Start!$D$1="Suomi","Tieto puuttuu: "&amp;C$3,IF(Aloitus_Start!$D$1="Svenska","Information saknas: "&amp;C$3)),"")</f>
        <v>0</v>
      </c>
    </row>
    <row r="408" spans="1:12" x14ac:dyDescent="0.15">
      <c r="A408" s="5"/>
      <c r="B408" s="71"/>
      <c r="C408" s="72"/>
      <c r="D408" s="40">
        <f t="shared" si="46"/>
        <v>0</v>
      </c>
      <c r="E408" s="23" t="str">
        <f t="shared" si="47"/>
        <v/>
      </c>
      <c r="F408" s="126" t="b">
        <f>IF(B408="",IF(Aloitus_Start!$D$1="Suomi","Tieto puuttuu: "&amp;B$3,IF(Aloitus_Start!$D$1="Svenska","Information saknas: "&amp;B$3)),"")</f>
        <v>0</v>
      </c>
      <c r="G408" s="126" t="b">
        <f>IF(C408="",IF(Aloitus_Start!$D$1="Suomi","Tieto puuttuu: "&amp;C$3,IF(Aloitus_Start!$D$1="Svenska","Information saknas: "&amp;C$3)),"")</f>
        <v>0</v>
      </c>
    </row>
    <row r="409" spans="1:12" x14ac:dyDescent="0.15">
      <c r="A409" s="6"/>
      <c r="B409" s="73"/>
      <c r="C409" s="74"/>
      <c r="D409" s="41">
        <f t="shared" si="46"/>
        <v>0</v>
      </c>
      <c r="E409" s="25" t="str">
        <f t="shared" si="47"/>
        <v/>
      </c>
      <c r="F409" s="127" t="b">
        <f>IF(B409="",IF(Aloitus_Start!$D$1="Suomi","Tieto puuttuu: "&amp;B$3,IF(Aloitus_Start!$D$1="Svenska","Information saknas: "&amp;B$3)),"")</f>
        <v>0</v>
      </c>
      <c r="G409" s="127" t="b">
        <f>IF(C409="",IF(Aloitus_Start!$D$1="Suomi","Tieto puuttuu: "&amp;C$3,IF(Aloitus_Start!$D$1="Svenska","Information saknas: "&amp;C$3)),"")</f>
        <v>0</v>
      </c>
    </row>
    <row r="410" spans="1:12" x14ac:dyDescent="0.15">
      <c r="A410" s="7"/>
      <c r="B410" s="65"/>
      <c r="C410" s="66"/>
      <c r="D410" s="15">
        <f t="shared" si="46"/>
        <v>0</v>
      </c>
      <c r="E410" s="23" t="str">
        <f t="shared" si="47"/>
        <v/>
      </c>
      <c r="F410" s="98" t="b">
        <f>IF(B410="",IF(Aloitus_Start!$D$1="Suomi","Tieto puuttuu: "&amp;B$3,IF(Aloitus_Start!$D$1="Svenska","Information saknas: "&amp;B$3)),"")</f>
        <v>0</v>
      </c>
      <c r="G410" s="98" t="b">
        <f>IF(C410="",IF(Aloitus_Start!$D$1="Suomi","Tieto puuttuu: "&amp;C$3,IF(Aloitus_Start!$D$1="Svenska","Information saknas: "&amp;C$3)),"")</f>
        <v>0</v>
      </c>
      <c r="H410" s="38"/>
      <c r="I410" s="14"/>
      <c r="J410" s="14"/>
      <c r="K410" s="89"/>
      <c r="L410" s="90"/>
    </row>
    <row r="411" spans="1:12" x14ac:dyDescent="0.15">
      <c r="A411" s="7"/>
      <c r="B411" s="65"/>
      <c r="C411" s="66"/>
      <c r="D411" s="15">
        <f t="shared" si="46"/>
        <v>0</v>
      </c>
      <c r="E411" s="23" t="str">
        <f t="shared" si="47"/>
        <v/>
      </c>
      <c r="F411" s="98" t="b">
        <f>IF(B411="",IF(Aloitus_Start!$D$1="Suomi","Tieto puuttuu: "&amp;B$3,IF(Aloitus_Start!$D$1="Svenska","Information saknas: "&amp;B$3)),"")</f>
        <v>0</v>
      </c>
      <c r="G411" s="98" t="b">
        <f>IF(C411="",IF(Aloitus_Start!$D$1="Suomi","Tieto puuttuu: "&amp;C$3,IF(Aloitus_Start!$D$1="Svenska","Information saknas: "&amp;C$3)),"")</f>
        <v>0</v>
      </c>
    </row>
    <row r="412" spans="1:12" x14ac:dyDescent="0.15">
      <c r="A412" s="7"/>
      <c r="B412" s="65"/>
      <c r="C412" s="66"/>
      <c r="D412" s="15">
        <f t="shared" si="46"/>
        <v>0</v>
      </c>
      <c r="E412" s="23" t="str">
        <f t="shared" si="47"/>
        <v/>
      </c>
      <c r="F412" s="98" t="b">
        <f>IF(B412="",IF(Aloitus_Start!$D$1="Suomi","Tieto puuttuu: "&amp;B$3,IF(Aloitus_Start!$D$1="Svenska","Information saknas: "&amp;B$3)),"")</f>
        <v>0</v>
      </c>
      <c r="G412" s="98" t="b">
        <f>IF(C412="",IF(Aloitus_Start!$D$1="Suomi","Tieto puuttuu: "&amp;C$3,IF(Aloitus_Start!$D$1="Svenska","Information saknas: "&amp;C$3)),"")</f>
        <v>0</v>
      </c>
    </row>
    <row r="413" spans="1:12" x14ac:dyDescent="0.15">
      <c r="A413" s="7"/>
      <c r="B413" s="65"/>
      <c r="C413" s="66"/>
      <c r="D413" s="15">
        <f t="shared" si="46"/>
        <v>0</v>
      </c>
      <c r="E413" s="23" t="str">
        <f t="shared" si="47"/>
        <v/>
      </c>
      <c r="F413" s="98" t="b">
        <f>IF(B413="",IF(Aloitus_Start!$D$1="Suomi","Tieto puuttuu: "&amp;B$3,IF(Aloitus_Start!$D$1="Svenska","Information saknas: "&amp;B$3)),"")</f>
        <v>0</v>
      </c>
      <c r="G413" s="98" t="b">
        <f>IF(C413="",IF(Aloitus_Start!$D$1="Suomi","Tieto puuttuu: "&amp;C$3,IF(Aloitus_Start!$D$1="Svenska","Information saknas: "&amp;C$3)),"")</f>
        <v>0</v>
      </c>
      <c r="H413" s="38"/>
      <c r="I413" s="14"/>
      <c r="J413" s="14"/>
      <c r="K413" s="89"/>
      <c r="L413" s="90"/>
    </row>
    <row r="414" spans="1:12" x14ac:dyDescent="0.15">
      <c r="A414" s="3"/>
      <c r="B414" s="99"/>
      <c r="C414" s="100"/>
      <c r="D414" s="18"/>
      <c r="E414" s="51"/>
      <c r="F414" s="124"/>
      <c r="G414" s="124"/>
    </row>
    <row r="415" spans="1:12" x14ac:dyDescent="0.15">
      <c r="A415" s="4"/>
      <c r="B415" s="55"/>
      <c r="C415" s="56"/>
      <c r="D415" s="20">
        <f>C415-B415</f>
        <v>0</v>
      </c>
      <c r="E415" s="23" t="str">
        <f>IF(B415="","",IF(B415=0,"",(C415/B415)-1))</f>
        <v/>
      </c>
      <c r="F415" s="125" t="b">
        <f>IF(B415="",IF(Aloitus_Start!$D$1="Suomi","Tieto puuttuu: "&amp;B$3,IF(Aloitus_Start!$D$1="Svenska","Information saknas: "&amp;B$3)),"")</f>
        <v>0</v>
      </c>
      <c r="G415" s="125" t="b">
        <f>IF(C415="",IF(Aloitus_Start!$D$1="Suomi","Tieto puuttuu: "&amp;C$3,IF(Aloitus_Start!$D$1="Svenska","Information saknas: "&amp;C$3)),"")</f>
        <v>0</v>
      </c>
    </row>
    <row r="416" spans="1:12" x14ac:dyDescent="0.15">
      <c r="A416" s="7"/>
      <c r="B416" s="65"/>
      <c r="C416" s="66"/>
      <c r="D416" s="15">
        <f>C416-B416</f>
        <v>0</v>
      </c>
      <c r="E416" s="23" t="str">
        <f>IF(B416="","",IF(B416=0,"",(C416/B416)-1))</f>
        <v/>
      </c>
      <c r="F416" s="98" t="b">
        <f>IF(B416="",IF(Aloitus_Start!$D$1="Suomi","Tieto puuttuu: "&amp;B$3,IF(Aloitus_Start!$D$1="Svenska","Information saknas: "&amp;B$3)),"")</f>
        <v>0</v>
      </c>
      <c r="G416" s="98" t="b">
        <f>IF(C416="",IF(Aloitus_Start!$D$1="Suomi","Tieto puuttuu: "&amp;C$3,IF(Aloitus_Start!$D$1="Svenska","Information saknas: "&amp;C$3)),"")</f>
        <v>0</v>
      </c>
    </row>
    <row r="417" spans="1:12" x14ac:dyDescent="0.15">
      <c r="A417" s="7"/>
      <c r="B417" s="65"/>
      <c r="C417" s="66"/>
      <c r="D417" s="15">
        <f>C417-B417</f>
        <v>0</v>
      </c>
      <c r="E417" s="23" t="str">
        <f>IF(B417="","",IF(B417=0,"",(C417/B417)-1))</f>
        <v/>
      </c>
      <c r="F417" s="98" t="b">
        <f>IF(B417="",IF(Aloitus_Start!$D$1="Suomi","Tieto puuttuu: "&amp;B$3,IF(Aloitus_Start!$D$1="Svenska","Information saknas: "&amp;B$3)),"")</f>
        <v>0</v>
      </c>
      <c r="G417" s="98" t="b">
        <f>IF(C417="",IF(Aloitus_Start!$D$1="Suomi","Tieto puuttuu: "&amp;C$3,IF(Aloitus_Start!$D$1="Svenska","Information saknas: "&amp;C$3)),"")</f>
        <v>0</v>
      </c>
      <c r="H417" s="38"/>
      <c r="I417" s="14"/>
      <c r="J417" s="14"/>
      <c r="K417" s="89"/>
      <c r="L417" s="90"/>
    </row>
    <row r="418" spans="1:12" x14ac:dyDescent="0.15">
      <c r="A418" s="7"/>
      <c r="B418" s="65"/>
      <c r="C418" s="66"/>
      <c r="D418" s="15">
        <f>C418-B418</f>
        <v>0</v>
      </c>
      <c r="E418" s="23" t="str">
        <f>IF(B418="","",IF(B418=0,"",(C418/B418)-1))</f>
        <v/>
      </c>
      <c r="F418" s="98" t="b">
        <f>IF(B418="",IF(Aloitus_Start!$D$1="Suomi","Tieto puuttuu: "&amp;B$3,IF(Aloitus_Start!$D$1="Svenska","Information saknas: "&amp;B$3)),"")</f>
        <v>0</v>
      </c>
      <c r="G418" s="98" t="b">
        <f>IF(C418="",IF(Aloitus_Start!$D$1="Suomi","Tieto puuttuu: "&amp;C$3,IF(Aloitus_Start!$D$1="Svenska","Information saknas: "&amp;C$3)),"")</f>
        <v>0</v>
      </c>
    </row>
    <row r="419" spans="1:12" x14ac:dyDescent="0.15">
      <c r="A419" s="3"/>
      <c r="B419" s="99"/>
      <c r="C419" s="100"/>
      <c r="D419" s="18"/>
      <c r="E419" s="51"/>
      <c r="F419" s="124"/>
      <c r="G419" s="124"/>
    </row>
    <row r="420" spans="1:12" x14ac:dyDescent="0.15">
      <c r="A420" s="4"/>
      <c r="B420" s="55"/>
      <c r="C420" s="56"/>
      <c r="D420" s="20">
        <f t="shared" ref="D420:D430" si="48">C420-B420</f>
        <v>0</v>
      </c>
      <c r="E420" s="23" t="str">
        <f t="shared" ref="E420:E430" si="49">IF(B420="","",IF(B420=0,"",(C420/B420)-1))</f>
        <v/>
      </c>
      <c r="F420" s="125" t="b">
        <f>IF(B420="",IF(Aloitus_Start!$D$1="Suomi","Tieto puuttuu: "&amp;B$3,IF(Aloitus_Start!$D$1="Svenska","Information saknas: "&amp;B$3)),"")</f>
        <v>0</v>
      </c>
      <c r="G420" s="125" t="b">
        <f>IF(C420="",IF(Aloitus_Start!$D$1="Suomi","Tieto puuttuu: "&amp;C$3,IF(Aloitus_Start!$D$1="Svenska","Information saknas: "&amp;C$3)),"")</f>
        <v>0</v>
      </c>
    </row>
    <row r="421" spans="1:12" x14ac:dyDescent="0.15">
      <c r="A421" s="5"/>
      <c r="B421" s="71"/>
      <c r="C421" s="72"/>
      <c r="D421" s="40">
        <f t="shared" si="48"/>
        <v>0</v>
      </c>
      <c r="E421" s="23" t="str">
        <f t="shared" si="49"/>
        <v/>
      </c>
      <c r="F421" s="126" t="b">
        <f>IF(B421="",IF(Aloitus_Start!$D$1="Suomi","Tieto puuttuu: "&amp;B$3,IF(Aloitus_Start!$D$1="Svenska","Information saknas: "&amp;B$3)),"")</f>
        <v>0</v>
      </c>
      <c r="G421" s="126" t="b">
        <f>IF(C421="",IF(Aloitus_Start!$D$1="Suomi","Tieto puuttuu: "&amp;C$3,IF(Aloitus_Start!$D$1="Svenska","Information saknas: "&amp;C$3)),"")</f>
        <v>0</v>
      </c>
      <c r="H421" s="38"/>
      <c r="I421" s="14"/>
      <c r="J421" s="14"/>
      <c r="K421" s="89"/>
      <c r="L421" s="90"/>
    </row>
    <row r="422" spans="1:12" x14ac:dyDescent="0.15">
      <c r="A422" s="7"/>
      <c r="B422" s="65"/>
      <c r="C422" s="66"/>
      <c r="D422" s="15">
        <f t="shared" si="48"/>
        <v>0</v>
      </c>
      <c r="E422" s="23" t="str">
        <f t="shared" si="49"/>
        <v/>
      </c>
      <c r="F422" s="98" t="b">
        <f>IF(B422="",IF(Aloitus_Start!$D$1="Suomi","Tieto puuttuu: "&amp;B$3,IF(Aloitus_Start!$D$1="Svenska","Information saknas: "&amp;B$3)),"")</f>
        <v>0</v>
      </c>
      <c r="G422" s="98" t="b">
        <f>IF(C422="",IF(Aloitus_Start!$D$1="Suomi","Tieto puuttuu: "&amp;C$3,IF(Aloitus_Start!$D$1="Svenska","Information saknas: "&amp;C$3)),"")</f>
        <v>0</v>
      </c>
    </row>
    <row r="423" spans="1:12" x14ac:dyDescent="0.15">
      <c r="A423" s="7"/>
      <c r="B423" s="65"/>
      <c r="C423" s="66"/>
      <c r="D423" s="15">
        <f t="shared" si="48"/>
        <v>0</v>
      </c>
      <c r="E423" s="23" t="str">
        <f t="shared" si="49"/>
        <v/>
      </c>
      <c r="F423" s="98" t="b">
        <f>IF(B423="",IF(Aloitus_Start!$D$1="Suomi","Tieto puuttuu: "&amp;B$3,IF(Aloitus_Start!$D$1="Svenska","Information saknas: "&amp;B$3)),"")</f>
        <v>0</v>
      </c>
      <c r="G423" s="98" t="b">
        <f>IF(C423="",IF(Aloitus_Start!$D$1="Suomi","Tieto puuttuu: "&amp;C$3,IF(Aloitus_Start!$D$1="Svenska","Information saknas: "&amp;C$3)),"")</f>
        <v>0</v>
      </c>
    </row>
    <row r="424" spans="1:12" x14ac:dyDescent="0.15">
      <c r="A424" s="7"/>
      <c r="B424" s="65"/>
      <c r="C424" s="66"/>
      <c r="D424" s="15">
        <f t="shared" si="48"/>
        <v>0</v>
      </c>
      <c r="E424" s="23" t="str">
        <f t="shared" si="49"/>
        <v/>
      </c>
      <c r="F424" s="98" t="b">
        <f>IF(B424="",IF(Aloitus_Start!$D$1="Suomi","Tieto puuttuu: "&amp;B$3,IF(Aloitus_Start!$D$1="Svenska","Information saknas: "&amp;B$3)),"")</f>
        <v>0</v>
      </c>
      <c r="G424" s="98" t="b">
        <f>IF(C424="",IF(Aloitus_Start!$D$1="Suomi","Tieto puuttuu: "&amp;C$3,IF(Aloitus_Start!$D$1="Svenska","Information saknas: "&amp;C$3)),"")</f>
        <v>0</v>
      </c>
    </row>
    <row r="425" spans="1:12" x14ac:dyDescent="0.15">
      <c r="A425" s="5"/>
      <c r="B425" s="71"/>
      <c r="C425" s="72"/>
      <c r="D425" s="40">
        <f t="shared" si="48"/>
        <v>0</v>
      </c>
      <c r="E425" s="23" t="str">
        <f t="shared" si="49"/>
        <v/>
      </c>
      <c r="F425" s="126" t="b">
        <f>IF(B425="",IF(Aloitus_Start!$D$1="Suomi","Tieto puuttuu: "&amp;B$3,IF(Aloitus_Start!$D$1="Svenska","Information saknas: "&amp;B$3)),"")</f>
        <v>0</v>
      </c>
      <c r="G425" s="126" t="b">
        <f>IF(C425="",IF(Aloitus_Start!$D$1="Suomi","Tieto puuttuu: "&amp;C$3,IF(Aloitus_Start!$D$1="Svenska","Information saknas: "&amp;C$3)),"")</f>
        <v>0</v>
      </c>
      <c r="H425" s="38"/>
      <c r="I425" s="14"/>
      <c r="J425" s="14"/>
      <c r="K425" s="89"/>
      <c r="L425" s="90"/>
    </row>
    <row r="426" spans="1:12" x14ac:dyDescent="0.15">
      <c r="A426" s="7"/>
      <c r="B426" s="65"/>
      <c r="C426" s="66"/>
      <c r="D426" s="15">
        <f t="shared" si="48"/>
        <v>0</v>
      </c>
      <c r="E426" s="23" t="str">
        <f t="shared" si="49"/>
        <v/>
      </c>
      <c r="F426" s="98" t="b">
        <f>IF(B426="",IF(Aloitus_Start!$D$1="Suomi","Tieto puuttuu: "&amp;B$3,IF(Aloitus_Start!$D$1="Svenska","Information saknas: "&amp;B$3)),"")</f>
        <v>0</v>
      </c>
      <c r="G426" s="98" t="b">
        <f>IF(C426="",IF(Aloitus_Start!$D$1="Suomi","Tieto puuttuu: "&amp;C$3,IF(Aloitus_Start!$D$1="Svenska","Information saknas: "&amp;C$3)),"")</f>
        <v>0</v>
      </c>
    </row>
    <row r="427" spans="1:12" x14ac:dyDescent="0.15">
      <c r="A427" s="5"/>
      <c r="B427" s="71"/>
      <c r="C427" s="72"/>
      <c r="D427" s="40">
        <f t="shared" si="48"/>
        <v>0</v>
      </c>
      <c r="E427" s="23" t="str">
        <f t="shared" si="49"/>
        <v/>
      </c>
      <c r="F427" s="126" t="b">
        <f>IF(B427="",IF(Aloitus_Start!$D$1="Suomi","Tieto puuttuu: "&amp;B$3,IF(Aloitus_Start!$D$1="Svenska","Information saknas: "&amp;B$3)),"")</f>
        <v>0</v>
      </c>
      <c r="G427" s="126" t="b">
        <f>IF(C427="",IF(Aloitus_Start!$D$1="Suomi","Tieto puuttuu: "&amp;C$3,IF(Aloitus_Start!$D$1="Svenska","Information saknas: "&amp;C$3)),"")</f>
        <v>0</v>
      </c>
    </row>
    <row r="428" spans="1:12" x14ac:dyDescent="0.15">
      <c r="A428" s="5"/>
      <c r="B428" s="71"/>
      <c r="C428" s="72"/>
      <c r="D428" s="40">
        <f t="shared" si="48"/>
        <v>0</v>
      </c>
      <c r="E428" s="23" t="str">
        <f t="shared" si="49"/>
        <v/>
      </c>
      <c r="F428" s="126" t="b">
        <f>IF(B428="",IF(Aloitus_Start!$D$1="Suomi","Tieto puuttuu: "&amp;B$3,IF(Aloitus_Start!$D$1="Svenska","Information saknas: "&amp;B$3)),"")</f>
        <v>0</v>
      </c>
      <c r="G428" s="126" t="b">
        <f>IF(C428="",IF(Aloitus_Start!$D$1="Suomi","Tieto puuttuu: "&amp;C$3,IF(Aloitus_Start!$D$1="Svenska","Information saknas: "&amp;C$3)),"")</f>
        <v>0</v>
      </c>
      <c r="H428" s="38"/>
      <c r="I428" s="14"/>
      <c r="J428" s="14"/>
      <c r="K428" s="89"/>
      <c r="L428" s="90"/>
    </row>
    <row r="429" spans="1:12" x14ac:dyDescent="0.15">
      <c r="A429" s="5"/>
      <c r="B429" s="71"/>
      <c r="C429" s="72"/>
      <c r="D429" s="40">
        <f t="shared" si="48"/>
        <v>0</v>
      </c>
      <c r="E429" s="23" t="str">
        <f t="shared" si="49"/>
        <v/>
      </c>
      <c r="F429" s="126" t="b">
        <f>IF(B429="",IF(Aloitus_Start!$D$1="Suomi","Tieto puuttuu: "&amp;B$3,IF(Aloitus_Start!$D$1="Svenska","Information saknas: "&amp;B$3)),"")</f>
        <v>0</v>
      </c>
      <c r="G429" s="126" t="b">
        <f>IF(C429="",IF(Aloitus_Start!$D$1="Suomi","Tieto puuttuu: "&amp;C$3,IF(Aloitus_Start!$D$1="Svenska","Information saknas: "&amp;C$3)),"")</f>
        <v>0</v>
      </c>
    </row>
    <row r="430" spans="1:12" x14ac:dyDescent="0.15">
      <c r="A430" s="7"/>
      <c r="B430" s="65"/>
      <c r="C430" s="66"/>
      <c r="D430" s="15">
        <f t="shared" si="48"/>
        <v>0</v>
      </c>
      <c r="E430" s="23" t="str">
        <f t="shared" si="49"/>
        <v/>
      </c>
      <c r="F430" s="98" t="b">
        <f>IF(B430="",IF(Aloitus_Start!$D$1="Suomi","Tieto puuttuu: "&amp;B$3,IF(Aloitus_Start!$D$1="Svenska","Information saknas: "&amp;B$3)),"")</f>
        <v>0</v>
      </c>
      <c r="G430" s="98" t="b">
        <f>IF(C430="",IF(Aloitus_Start!$D$1="Suomi","Tieto puuttuu: "&amp;C$3,IF(Aloitus_Start!$D$1="Svenska","Information saknas: "&amp;C$3)),"")</f>
        <v>0</v>
      </c>
    </row>
    <row r="431" spans="1:12" x14ac:dyDescent="0.15">
      <c r="A431" s="3"/>
      <c r="B431" s="99"/>
      <c r="C431" s="100"/>
      <c r="D431" s="18"/>
      <c r="E431" s="51"/>
      <c r="F431" s="124"/>
      <c r="G431" s="124"/>
    </row>
    <row r="432" spans="1:12" x14ac:dyDescent="0.15">
      <c r="A432" s="4"/>
      <c r="B432" s="55"/>
      <c r="C432" s="56"/>
      <c r="D432" s="20">
        <f t="shared" ref="D432:D433" si="50">C432-B432</f>
        <v>0</v>
      </c>
      <c r="E432" s="23" t="str">
        <f t="shared" ref="E432:E433" si="51">IF(B432="","",IF(B432=0,"",(C432/B432)-1))</f>
        <v/>
      </c>
      <c r="F432" s="125" t="b">
        <f>IF(B432="",IF(Aloitus_Start!$D$1="Suomi","Tieto puuttuu: "&amp;B$3,IF(Aloitus_Start!$D$1="Svenska","Information saknas: "&amp;B$3)),"")</f>
        <v>0</v>
      </c>
      <c r="G432" s="125" t="b">
        <f>IF(C432="",IF(Aloitus_Start!$D$1="Suomi","Tieto puuttuu: "&amp;C$3,IF(Aloitus_Start!$D$1="Svenska","Information saknas: "&amp;C$3)),"")</f>
        <v>0</v>
      </c>
    </row>
    <row r="433" spans="1:12" x14ac:dyDescent="0.15">
      <c r="A433" s="4"/>
      <c r="B433" s="55"/>
      <c r="C433" s="56"/>
      <c r="D433" s="20">
        <f t="shared" si="50"/>
        <v>0</v>
      </c>
      <c r="E433" s="23" t="str">
        <f t="shared" si="51"/>
        <v/>
      </c>
      <c r="F433" s="125" t="b">
        <f>IF(B433="",IF(Aloitus_Start!$D$1="Suomi","Tieto puuttuu: "&amp;B$3,IF(Aloitus_Start!$D$1="Svenska","Information saknas: "&amp;B$3)),"")</f>
        <v>0</v>
      </c>
      <c r="G433" s="125" t="b">
        <f>IF(C433="",IF(Aloitus_Start!$D$1="Suomi","Tieto puuttuu: "&amp;C$3,IF(Aloitus_Start!$D$1="Svenska","Information saknas: "&amp;C$3)),"")</f>
        <v>0</v>
      </c>
      <c r="H433" s="38"/>
      <c r="I433" s="14"/>
      <c r="J433" s="14"/>
      <c r="K433" s="89"/>
      <c r="L433" s="90"/>
    </row>
    <row r="434" spans="1:12" x14ac:dyDescent="0.15">
      <c r="A434" s="8"/>
      <c r="B434" s="67"/>
      <c r="C434" s="68"/>
      <c r="D434" s="30"/>
      <c r="E434" s="31"/>
      <c r="F434" s="128"/>
      <c r="G434" s="128"/>
    </row>
    <row r="435" spans="1:12" x14ac:dyDescent="0.15">
      <c r="A435" s="3"/>
      <c r="B435" s="99"/>
      <c r="C435" s="100"/>
      <c r="D435" s="18"/>
      <c r="E435" s="19"/>
      <c r="F435" s="124"/>
      <c r="G435" s="124"/>
    </row>
    <row r="436" spans="1:12" x14ac:dyDescent="0.15">
      <c r="A436" s="4"/>
      <c r="B436" s="61"/>
      <c r="C436" s="62"/>
      <c r="D436" s="26">
        <f t="shared" ref="D436:D445" si="52">C436-B436</f>
        <v>0</v>
      </c>
      <c r="E436" s="23" t="str">
        <f t="shared" ref="E436:E445" si="53">IF(B436="","",IF(B436=0,"",(C436/B436)-1))</f>
        <v/>
      </c>
      <c r="F436" s="125" t="b">
        <f>IF(B436="",IF(Aloitus_Start!$D$1="Suomi","Tieto puuttuu: "&amp;B$3,IF(Aloitus_Start!$D$1="Svenska","Information saknas: "&amp;B$3)),"")</f>
        <v>0</v>
      </c>
      <c r="G436" s="125" t="b">
        <f>IF(C436="",IF(Aloitus_Start!$D$1="Suomi","Tieto puuttuu: "&amp;C$3,IF(Aloitus_Start!$D$1="Svenska","Information saknas: "&amp;C$3)),"")</f>
        <v>0</v>
      </c>
    </row>
    <row r="437" spans="1:12" x14ac:dyDescent="0.15">
      <c r="A437" s="4"/>
      <c r="B437" s="55"/>
      <c r="C437" s="56"/>
      <c r="D437" s="20">
        <f t="shared" si="52"/>
        <v>0</v>
      </c>
      <c r="E437" s="23" t="str">
        <f t="shared" si="53"/>
        <v/>
      </c>
      <c r="F437" s="125" t="b">
        <f>IF(B437="",IF(Aloitus_Start!$D$1="Suomi","Tieto puuttuu: "&amp;B$3,IF(Aloitus_Start!$D$1="Svenska","Information saknas: "&amp;B$3)),"")</f>
        <v>0</v>
      </c>
      <c r="G437" s="125" t="b">
        <f>IF(C437="",IF(Aloitus_Start!$D$1="Suomi","Tieto puuttuu: "&amp;C$3,IF(Aloitus_Start!$D$1="Svenska","Information saknas: "&amp;C$3)),"")</f>
        <v>0</v>
      </c>
    </row>
    <row r="438" spans="1:12" x14ac:dyDescent="0.15">
      <c r="A438" s="7"/>
      <c r="B438" s="65"/>
      <c r="C438" s="66"/>
      <c r="D438" s="15">
        <f t="shared" si="52"/>
        <v>0</v>
      </c>
      <c r="E438" s="23" t="str">
        <f t="shared" si="53"/>
        <v/>
      </c>
      <c r="F438" s="98" t="b">
        <f>IF(B438="",IF(Aloitus_Start!$D$1="Suomi","Tieto puuttuu: "&amp;B$3,IF(Aloitus_Start!$D$1="Svenska","Information saknas: "&amp;B$3)),"")</f>
        <v>0</v>
      </c>
      <c r="G438" s="98" t="b">
        <f>IF(C438="",IF(Aloitus_Start!$D$1="Suomi","Tieto puuttuu: "&amp;C$3,IF(Aloitus_Start!$D$1="Svenska","Information saknas: "&amp;C$3)),"")</f>
        <v>0</v>
      </c>
    </row>
    <row r="439" spans="1:12" x14ac:dyDescent="0.15">
      <c r="A439" s="7"/>
      <c r="B439" s="65"/>
      <c r="C439" s="66"/>
      <c r="D439" s="15">
        <f t="shared" si="52"/>
        <v>0</v>
      </c>
      <c r="E439" s="23" t="str">
        <f t="shared" si="53"/>
        <v/>
      </c>
      <c r="F439" s="98" t="b">
        <f>IF(B439="",IF(Aloitus_Start!$D$1="Suomi","Tieto puuttuu: "&amp;B$3,IF(Aloitus_Start!$D$1="Svenska","Information saknas: "&amp;B$3)),"")</f>
        <v>0</v>
      </c>
      <c r="G439" s="98" t="b">
        <f>IF(C439="",IF(Aloitus_Start!$D$1="Suomi","Tieto puuttuu: "&amp;C$3,IF(Aloitus_Start!$D$1="Svenska","Information saknas: "&amp;C$3)),"")</f>
        <v>0</v>
      </c>
    </row>
    <row r="440" spans="1:12" x14ac:dyDescent="0.15">
      <c r="A440" s="7"/>
      <c r="B440" s="65"/>
      <c r="C440" s="66"/>
      <c r="D440" s="15">
        <f t="shared" si="52"/>
        <v>0</v>
      </c>
      <c r="E440" s="23" t="str">
        <f t="shared" si="53"/>
        <v/>
      </c>
      <c r="F440" s="98" t="b">
        <f>IF(B440="",IF(Aloitus_Start!$D$1="Suomi","Tieto puuttuu: "&amp;B$3,IF(Aloitus_Start!$D$1="Svenska","Information saknas: "&amp;B$3)),"")</f>
        <v>0</v>
      </c>
      <c r="G440" s="98" t="b">
        <f>IF(C440="",IF(Aloitus_Start!$D$1="Suomi","Tieto puuttuu: "&amp;C$3,IF(Aloitus_Start!$D$1="Svenska","Information saknas: "&amp;C$3)),"")</f>
        <v>0</v>
      </c>
    </row>
    <row r="441" spans="1:12" x14ac:dyDescent="0.15">
      <c r="A441" s="4"/>
      <c r="B441" s="55"/>
      <c r="C441" s="56"/>
      <c r="D441" s="20">
        <f t="shared" si="52"/>
        <v>0</v>
      </c>
      <c r="E441" s="23" t="str">
        <f t="shared" si="53"/>
        <v/>
      </c>
      <c r="F441" s="125" t="b">
        <f>IF(B441="",IF(Aloitus_Start!$D$1="Suomi","Tieto puuttuu: "&amp;B$3,IF(Aloitus_Start!$D$1="Svenska","Information saknas: "&amp;B$3)),"")</f>
        <v>0</v>
      </c>
      <c r="G441" s="125" t="b">
        <f>IF(C441="",IF(Aloitus_Start!$D$1="Suomi","Tieto puuttuu: "&amp;C$3,IF(Aloitus_Start!$D$1="Svenska","Information saknas: "&amp;C$3)),"")</f>
        <v>0</v>
      </c>
    </row>
    <row r="442" spans="1:12" x14ac:dyDescent="0.15">
      <c r="A442" s="7"/>
      <c r="B442" s="65"/>
      <c r="C442" s="66"/>
      <c r="D442" s="15">
        <f t="shared" si="52"/>
        <v>0</v>
      </c>
      <c r="E442" s="23" t="str">
        <f t="shared" si="53"/>
        <v/>
      </c>
      <c r="F442" s="98" t="b">
        <f>IF(B442="",IF(Aloitus_Start!$D$1="Suomi","Tieto puuttuu: "&amp;B$3,IF(Aloitus_Start!$D$1="Svenska","Information saknas: "&amp;B$3)),"")</f>
        <v>0</v>
      </c>
      <c r="G442" s="98" t="b">
        <f>IF(C442="",IF(Aloitus_Start!$D$1="Suomi","Tieto puuttuu: "&amp;C$3,IF(Aloitus_Start!$D$1="Svenska","Information saknas: "&amp;C$3)),"")</f>
        <v>0</v>
      </c>
    </row>
    <row r="443" spans="1:12" x14ac:dyDescent="0.15">
      <c r="A443" s="7"/>
      <c r="B443" s="65"/>
      <c r="C443" s="66"/>
      <c r="D443" s="15">
        <f t="shared" si="52"/>
        <v>0</v>
      </c>
      <c r="E443" s="23" t="str">
        <f t="shared" si="53"/>
        <v/>
      </c>
      <c r="F443" s="98" t="b">
        <f>IF(B443="",IF(Aloitus_Start!$D$1="Suomi","Tieto puuttuu: "&amp;B$3,IF(Aloitus_Start!$D$1="Svenska","Information saknas: "&amp;B$3)),"")</f>
        <v>0</v>
      </c>
      <c r="G443" s="98" t="b">
        <f>IF(C443="",IF(Aloitus_Start!$D$1="Suomi","Tieto puuttuu: "&amp;C$3,IF(Aloitus_Start!$D$1="Svenska","Information saknas: "&amp;C$3)),"")</f>
        <v>0</v>
      </c>
    </row>
    <row r="444" spans="1:12" x14ac:dyDescent="0.15">
      <c r="A444" s="7"/>
      <c r="B444" s="65"/>
      <c r="C444" s="66"/>
      <c r="D444" s="15">
        <f t="shared" si="52"/>
        <v>0</v>
      </c>
      <c r="E444" s="23" t="str">
        <f t="shared" si="53"/>
        <v/>
      </c>
      <c r="F444" s="98" t="b">
        <f>IF(B444="",IF(Aloitus_Start!$D$1="Suomi","Tieto puuttuu: "&amp;B$3,IF(Aloitus_Start!$D$1="Svenska","Information saknas: "&amp;B$3)),"")</f>
        <v>0</v>
      </c>
      <c r="G444" s="98" t="b">
        <f>IF(C444="",IF(Aloitus_Start!$D$1="Suomi","Tieto puuttuu: "&amp;C$3,IF(Aloitus_Start!$D$1="Svenska","Information saknas: "&amp;C$3)),"")</f>
        <v>0</v>
      </c>
    </row>
    <row r="445" spans="1:12" x14ac:dyDescent="0.15">
      <c r="A445" s="7"/>
      <c r="B445" s="65"/>
      <c r="C445" s="66"/>
      <c r="D445" s="15">
        <f t="shared" si="52"/>
        <v>0</v>
      </c>
      <c r="E445" s="23" t="str">
        <f t="shared" si="53"/>
        <v/>
      </c>
      <c r="F445" s="98" t="b">
        <f>IF(B445="",IF(Aloitus_Start!$D$1="Suomi","Tieto puuttuu: "&amp;B$3,IF(Aloitus_Start!$D$1="Svenska","Information saknas: "&amp;B$3)),"")</f>
        <v>0</v>
      </c>
      <c r="G445" s="98" t="b">
        <f>IF(C445="",IF(Aloitus_Start!$D$1="Suomi","Tieto puuttuu: "&amp;C$3,IF(Aloitus_Start!$D$1="Svenska","Information saknas: "&amp;C$3)),"")</f>
        <v>0</v>
      </c>
    </row>
    <row r="446" spans="1:12" x14ac:dyDescent="0.15">
      <c r="A446" s="3"/>
      <c r="B446" s="99"/>
      <c r="C446" s="100"/>
      <c r="D446" s="18"/>
      <c r="E446" s="51"/>
      <c r="F446" s="124"/>
      <c r="G446" s="124"/>
      <c r="H446" s="38"/>
      <c r="I446" s="14"/>
      <c r="J446" s="14"/>
      <c r="K446" s="89"/>
      <c r="L446" s="90"/>
    </row>
    <row r="447" spans="1:12" x14ac:dyDescent="0.15">
      <c r="A447" s="4"/>
      <c r="B447" s="55"/>
      <c r="C447" s="56"/>
      <c r="D447" s="20">
        <f>C447-B447</f>
        <v>0</v>
      </c>
      <c r="E447" s="23" t="str">
        <f>IF(B447="","",IF(B447=0,"",(C447/B447)-1))</f>
        <v/>
      </c>
      <c r="F447" s="125" t="b">
        <f>IF(B447="",IF(Aloitus_Start!$D$1="Suomi","Tieto puuttuu: "&amp;B$3,IF(Aloitus_Start!$D$1="Svenska","Information saknas: "&amp;B$3)),"")</f>
        <v>0</v>
      </c>
      <c r="G447" s="125" t="b">
        <f>IF(C447="",IF(Aloitus_Start!$D$1="Suomi","Tieto puuttuu: "&amp;C$3,IF(Aloitus_Start!$D$1="Svenska","Information saknas: "&amp;C$3)),"")</f>
        <v>0</v>
      </c>
    </row>
    <row r="448" spans="1:12" x14ac:dyDescent="0.15">
      <c r="A448" s="4"/>
      <c r="B448" s="55"/>
      <c r="C448" s="56"/>
      <c r="D448" s="20">
        <f>C448-B448</f>
        <v>0</v>
      </c>
      <c r="E448" s="23" t="str">
        <f>IF(B448="","",IF(B448=0,"",(C448/B448)-1))</f>
        <v/>
      </c>
      <c r="F448" s="125" t="b">
        <f>IF(B448="",IF(Aloitus_Start!$D$1="Suomi","Tieto puuttuu: "&amp;B$3,IF(Aloitus_Start!$D$1="Svenska","Information saknas: "&amp;B$3)),"")</f>
        <v>0</v>
      </c>
      <c r="G448" s="125" t="b">
        <f>IF(C448="",IF(Aloitus_Start!$D$1="Suomi","Tieto puuttuu: "&amp;C$3,IF(Aloitus_Start!$D$1="Svenska","Information saknas: "&amp;C$3)),"")</f>
        <v>0</v>
      </c>
    </row>
    <row r="449" spans="1:12" x14ac:dyDescent="0.15">
      <c r="A449" s="8"/>
      <c r="B449" s="103"/>
      <c r="C449" s="104"/>
      <c r="D449" s="30"/>
      <c r="E449" s="31"/>
      <c r="F449" s="128"/>
      <c r="G449" s="128"/>
    </row>
    <row r="450" spans="1:12" x14ac:dyDescent="0.15">
      <c r="A450" s="7"/>
      <c r="B450" s="65"/>
      <c r="C450" s="66"/>
      <c r="D450" s="15">
        <f t="shared" ref="D450:D457" si="54">C450-B450</f>
        <v>0</v>
      </c>
      <c r="E450" s="23" t="str">
        <f t="shared" ref="E450:E457" si="55">IF(B450="","",IF(B450=0,"",(C450/B450)-1))</f>
        <v/>
      </c>
      <c r="F450" s="98" t="b">
        <f>IF(B450="",IF(Aloitus_Start!$D$1="Suomi","Tieto puuttuu: "&amp;B$3,IF(Aloitus_Start!$D$1="Svenska","Information saknas: "&amp;B$3)),"")</f>
        <v>0</v>
      </c>
      <c r="G450" s="98" t="b">
        <f>IF(C450="",IF(Aloitus_Start!$D$1="Suomi","Tieto puuttuu: "&amp;C$3,IF(Aloitus_Start!$D$1="Svenska","Information saknas: "&amp;C$3)),"")</f>
        <v>0</v>
      </c>
      <c r="H450" s="38"/>
      <c r="I450" s="14"/>
      <c r="J450" s="14"/>
      <c r="K450" s="89"/>
      <c r="L450" s="90"/>
    </row>
    <row r="451" spans="1:12" x14ac:dyDescent="0.15">
      <c r="A451" s="7"/>
      <c r="B451" s="65"/>
      <c r="C451" s="66"/>
      <c r="D451" s="15">
        <f t="shared" si="54"/>
        <v>0</v>
      </c>
      <c r="E451" s="23" t="str">
        <f t="shared" si="55"/>
        <v/>
      </c>
      <c r="F451" s="98" t="b">
        <f>IF(B451="",IF(Aloitus_Start!$D$1="Suomi","Tieto puuttuu: "&amp;B$3,IF(Aloitus_Start!$D$1="Svenska","Information saknas: "&amp;B$3)),"")</f>
        <v>0</v>
      </c>
      <c r="G451" s="98" t="b">
        <f>IF(C451="",IF(Aloitus_Start!$D$1="Suomi","Tieto puuttuu: "&amp;C$3,IF(Aloitus_Start!$D$1="Svenska","Information saknas: "&amp;C$3)),"")</f>
        <v>0</v>
      </c>
    </row>
    <row r="452" spans="1:12" x14ac:dyDescent="0.15">
      <c r="A452" s="7"/>
      <c r="B452" s="65"/>
      <c r="C452" s="66"/>
      <c r="D452" s="15">
        <f t="shared" si="54"/>
        <v>0</v>
      </c>
      <c r="E452" s="23" t="str">
        <f t="shared" si="55"/>
        <v/>
      </c>
      <c r="F452" s="98" t="b">
        <f>IF(B452="",IF(Aloitus_Start!$D$1="Suomi","Tieto puuttuu: "&amp;B$3,IF(Aloitus_Start!$D$1="Svenska","Information saknas: "&amp;B$3)),"")</f>
        <v>0</v>
      </c>
      <c r="G452" s="98" t="b">
        <f>IF(C452="",IF(Aloitus_Start!$D$1="Suomi","Tieto puuttuu: "&amp;C$3,IF(Aloitus_Start!$D$1="Svenska","Information saknas: "&amp;C$3)),"")</f>
        <v>0</v>
      </c>
    </row>
    <row r="453" spans="1:12" x14ac:dyDescent="0.15">
      <c r="A453" s="7"/>
      <c r="B453" s="65"/>
      <c r="C453" s="66"/>
      <c r="D453" s="15">
        <f t="shared" si="54"/>
        <v>0</v>
      </c>
      <c r="E453" s="23" t="str">
        <f t="shared" si="55"/>
        <v/>
      </c>
      <c r="F453" s="98" t="b">
        <f>IF(B453="",IF(Aloitus_Start!$D$1="Suomi","Tieto puuttuu: "&amp;B$3,IF(Aloitus_Start!$D$1="Svenska","Information saknas: "&amp;B$3)),"")</f>
        <v>0</v>
      </c>
      <c r="G453" s="98" t="b">
        <f>IF(C453="",IF(Aloitus_Start!$D$1="Suomi","Tieto puuttuu: "&amp;C$3,IF(Aloitus_Start!$D$1="Svenska","Information saknas: "&amp;C$3)),"")</f>
        <v>0</v>
      </c>
    </row>
    <row r="454" spans="1:12" x14ac:dyDescent="0.15">
      <c r="A454" s="7"/>
      <c r="B454" s="65"/>
      <c r="C454" s="66"/>
      <c r="D454" s="15">
        <f t="shared" si="54"/>
        <v>0</v>
      </c>
      <c r="E454" s="23" t="str">
        <f t="shared" si="55"/>
        <v/>
      </c>
      <c r="F454" s="98" t="b">
        <f>IF(B454="",IF(Aloitus_Start!$D$1="Suomi","Tieto puuttuu: "&amp;B$3,IF(Aloitus_Start!$D$1="Svenska","Information saknas: "&amp;B$3)),"")</f>
        <v>0</v>
      </c>
      <c r="G454" s="98" t="b">
        <f>IF(C454="",IF(Aloitus_Start!$D$1="Suomi","Tieto puuttuu: "&amp;C$3,IF(Aloitus_Start!$D$1="Svenska","Information saknas: "&amp;C$3)),"")</f>
        <v>0</v>
      </c>
      <c r="H454" s="38"/>
      <c r="I454" s="14"/>
      <c r="J454" s="14"/>
      <c r="K454" s="89"/>
      <c r="L454" s="90"/>
    </row>
    <row r="455" spans="1:12" x14ac:dyDescent="0.15">
      <c r="A455" s="7"/>
      <c r="B455" s="65"/>
      <c r="C455" s="66"/>
      <c r="D455" s="15">
        <f t="shared" si="54"/>
        <v>0</v>
      </c>
      <c r="E455" s="23" t="str">
        <f t="shared" si="55"/>
        <v/>
      </c>
      <c r="F455" s="98" t="b">
        <f>IF(B455="",IF(Aloitus_Start!$D$1="Suomi","Tieto puuttuu: "&amp;B$3,IF(Aloitus_Start!$D$1="Svenska","Information saknas: "&amp;B$3)),"")</f>
        <v>0</v>
      </c>
      <c r="G455" s="98" t="b">
        <f>IF(C455="",IF(Aloitus_Start!$D$1="Suomi","Tieto puuttuu: "&amp;C$3,IF(Aloitus_Start!$D$1="Svenska","Information saknas: "&amp;C$3)),"")</f>
        <v>0</v>
      </c>
    </row>
    <row r="456" spans="1:12" x14ac:dyDescent="0.15">
      <c r="A456" s="7"/>
      <c r="B456" s="65"/>
      <c r="C456" s="66"/>
      <c r="D456" s="15">
        <f t="shared" si="54"/>
        <v>0</v>
      </c>
      <c r="E456" s="23" t="str">
        <f t="shared" si="55"/>
        <v/>
      </c>
      <c r="F456" s="98" t="b">
        <f>IF(B456="",IF(Aloitus_Start!$D$1="Suomi","Tieto puuttuu: "&amp;B$3,IF(Aloitus_Start!$D$1="Svenska","Information saknas: "&amp;B$3)),"")</f>
        <v>0</v>
      </c>
      <c r="G456" s="98" t="b">
        <f>IF(C456="",IF(Aloitus_Start!$D$1="Suomi","Tieto puuttuu: "&amp;C$3,IF(Aloitus_Start!$D$1="Svenska","Information saknas: "&amp;C$3)),"")</f>
        <v>0</v>
      </c>
    </row>
    <row r="457" spans="1:12" x14ac:dyDescent="0.15">
      <c r="A457" s="7"/>
      <c r="B457" s="65"/>
      <c r="C457" s="66"/>
      <c r="D457" s="15">
        <f t="shared" si="54"/>
        <v>0</v>
      </c>
      <c r="E457" s="23" t="str">
        <f t="shared" si="55"/>
        <v/>
      </c>
      <c r="F457" s="98" t="b">
        <f>IF(B457="",IF(Aloitus_Start!$D$1="Suomi","Tieto puuttuu: "&amp;B$3,IF(Aloitus_Start!$D$1="Svenska","Information saknas: "&amp;B$3)),"")</f>
        <v>0</v>
      </c>
      <c r="G457" s="98" t="b">
        <f>IF(C457="",IF(Aloitus_Start!$D$1="Suomi","Tieto puuttuu: "&amp;C$3,IF(Aloitus_Start!$D$1="Svenska","Information saknas: "&amp;C$3)),"")</f>
        <v>0</v>
      </c>
    </row>
    <row r="458" spans="1:12" x14ac:dyDescent="0.15">
      <c r="A458" s="8"/>
      <c r="B458" s="103"/>
      <c r="C458" s="104"/>
      <c r="D458" s="30"/>
      <c r="E458" s="50"/>
      <c r="F458" s="128"/>
      <c r="G458" s="128"/>
    </row>
    <row r="459" spans="1:12" x14ac:dyDescent="0.15">
      <c r="A459" s="7"/>
      <c r="B459" s="65"/>
      <c r="C459" s="66"/>
      <c r="D459" s="15">
        <f t="shared" ref="D459:D465" si="56">C459-B459</f>
        <v>0</v>
      </c>
      <c r="E459" s="23" t="str">
        <f t="shared" ref="E459:E465" si="57">IF(B459="","",IF(B459=0,"",(C459/B459)-1))</f>
        <v/>
      </c>
      <c r="F459" s="98" t="b">
        <f>IF(B459="",IF(Aloitus_Start!$D$1="Suomi","Tieto puuttuu: "&amp;B$3,IF(Aloitus_Start!$D$1="Svenska","Information saknas: "&amp;B$3)),"")</f>
        <v>0</v>
      </c>
      <c r="G459" s="98" t="b">
        <f>IF(C459="",IF(Aloitus_Start!$D$1="Suomi","Tieto puuttuu: "&amp;C$3,IF(Aloitus_Start!$D$1="Svenska","Information saknas: "&amp;C$3)),"")</f>
        <v>0</v>
      </c>
    </row>
    <row r="460" spans="1:12" x14ac:dyDescent="0.15">
      <c r="A460" s="7"/>
      <c r="B460" s="65"/>
      <c r="C460" s="66"/>
      <c r="D460" s="15">
        <f t="shared" si="56"/>
        <v>0</v>
      </c>
      <c r="E460" s="23" t="str">
        <f t="shared" si="57"/>
        <v/>
      </c>
      <c r="F460" s="98" t="b">
        <f>IF(B460="",IF(Aloitus_Start!$D$1="Suomi","Tieto puuttuu: "&amp;B$3,IF(Aloitus_Start!$D$1="Svenska","Information saknas: "&amp;B$3)),"")</f>
        <v>0</v>
      </c>
      <c r="G460" s="98" t="b">
        <f>IF(C460="",IF(Aloitus_Start!$D$1="Suomi","Tieto puuttuu: "&amp;C$3,IF(Aloitus_Start!$D$1="Svenska","Information saknas: "&amp;C$3)),"")</f>
        <v>0</v>
      </c>
    </row>
    <row r="461" spans="1:12" x14ac:dyDescent="0.15">
      <c r="A461" s="7"/>
      <c r="B461" s="65"/>
      <c r="C461" s="66"/>
      <c r="D461" s="15">
        <f t="shared" si="56"/>
        <v>0</v>
      </c>
      <c r="E461" s="23" t="str">
        <f t="shared" si="57"/>
        <v/>
      </c>
      <c r="F461" s="98" t="b">
        <f>IF(B461="",IF(Aloitus_Start!$D$1="Suomi","Tieto puuttuu: "&amp;B$3,IF(Aloitus_Start!$D$1="Svenska","Information saknas: "&amp;B$3)),"")</f>
        <v>0</v>
      </c>
      <c r="G461" s="98" t="b">
        <f>IF(C461="",IF(Aloitus_Start!$D$1="Suomi","Tieto puuttuu: "&amp;C$3,IF(Aloitus_Start!$D$1="Svenska","Information saknas: "&amp;C$3)),"")</f>
        <v>0</v>
      </c>
    </row>
    <row r="462" spans="1:12" x14ac:dyDescent="0.15">
      <c r="A462" s="7"/>
      <c r="B462" s="65"/>
      <c r="C462" s="66"/>
      <c r="D462" s="15">
        <f t="shared" si="56"/>
        <v>0</v>
      </c>
      <c r="E462" s="23" t="str">
        <f t="shared" si="57"/>
        <v/>
      </c>
      <c r="F462" s="98" t="b">
        <f>IF(B462="",IF(Aloitus_Start!$D$1="Suomi","Tieto puuttuu: "&amp;B$3,IF(Aloitus_Start!$D$1="Svenska","Information saknas: "&amp;B$3)),"")</f>
        <v>0</v>
      </c>
      <c r="G462" s="98" t="b">
        <f>IF(C462="",IF(Aloitus_Start!$D$1="Suomi","Tieto puuttuu: "&amp;C$3,IF(Aloitus_Start!$D$1="Svenska","Information saknas: "&amp;C$3)),"")</f>
        <v>0</v>
      </c>
    </row>
    <row r="463" spans="1:12" x14ac:dyDescent="0.15">
      <c r="A463" s="7"/>
      <c r="B463" s="65"/>
      <c r="C463" s="66"/>
      <c r="D463" s="15">
        <f t="shared" si="56"/>
        <v>0</v>
      </c>
      <c r="E463" s="23" t="str">
        <f t="shared" si="57"/>
        <v/>
      </c>
      <c r="F463" s="98" t="b">
        <f>IF(B463="",IF(Aloitus_Start!$D$1="Suomi","Tieto puuttuu: "&amp;B$3,IF(Aloitus_Start!$D$1="Svenska","Information saknas: "&amp;B$3)),"")</f>
        <v>0</v>
      </c>
      <c r="G463" s="98" t="b">
        <f>IF(C463="",IF(Aloitus_Start!$D$1="Suomi","Tieto puuttuu: "&amp;C$3,IF(Aloitus_Start!$D$1="Svenska","Information saknas: "&amp;C$3)),"")</f>
        <v>0</v>
      </c>
    </row>
    <row r="464" spans="1:12" x14ac:dyDescent="0.15">
      <c r="A464" s="7"/>
      <c r="B464" s="65"/>
      <c r="C464" s="66"/>
      <c r="D464" s="15">
        <f t="shared" si="56"/>
        <v>0</v>
      </c>
      <c r="E464" s="23" t="str">
        <f t="shared" si="57"/>
        <v/>
      </c>
      <c r="F464" s="98" t="b">
        <f>IF(B464="",IF(Aloitus_Start!$D$1="Suomi","Tieto puuttuu: "&amp;B$3,IF(Aloitus_Start!$D$1="Svenska","Information saknas: "&amp;B$3)),"")</f>
        <v>0</v>
      </c>
      <c r="G464" s="98" t="b">
        <f>IF(C464="",IF(Aloitus_Start!$D$1="Suomi","Tieto puuttuu: "&amp;C$3,IF(Aloitus_Start!$D$1="Svenska","Information saknas: "&amp;C$3)),"")</f>
        <v>0</v>
      </c>
    </row>
    <row r="465" spans="1:12" x14ac:dyDescent="0.15">
      <c r="A465" s="7"/>
      <c r="B465" s="65"/>
      <c r="C465" s="66"/>
      <c r="D465" s="15">
        <f t="shared" si="56"/>
        <v>0</v>
      </c>
      <c r="E465" s="23" t="str">
        <f t="shared" si="57"/>
        <v/>
      </c>
      <c r="F465" s="98" t="b">
        <f>IF(B465="",IF(Aloitus_Start!$D$1="Suomi","Tieto puuttuu: "&amp;B$3,IF(Aloitus_Start!$D$1="Svenska","Information saknas: "&amp;B$3)),"")</f>
        <v>0</v>
      </c>
      <c r="G465" s="98" t="b">
        <f>IF(C465="",IF(Aloitus_Start!$D$1="Suomi","Tieto puuttuu: "&amp;C$3,IF(Aloitus_Start!$D$1="Svenska","Information saknas: "&amp;C$3)),"")</f>
        <v>0</v>
      </c>
    </row>
    <row r="466" spans="1:12" x14ac:dyDescent="0.15">
      <c r="A466" s="8"/>
      <c r="B466" s="103"/>
      <c r="C466" s="104"/>
      <c r="D466" s="30"/>
      <c r="E466" s="50"/>
      <c r="F466" s="128"/>
      <c r="G466" s="128"/>
    </row>
    <row r="467" spans="1:12" x14ac:dyDescent="0.15">
      <c r="A467" s="7"/>
      <c r="B467" s="65"/>
      <c r="C467" s="66"/>
      <c r="D467" s="15">
        <f t="shared" ref="D467:D480" si="58">C467-B467</f>
        <v>0</v>
      </c>
      <c r="E467" s="23" t="str">
        <f t="shared" ref="E467:E480" si="59">IF(B467="","",IF(B467=0,"",(C467/B467)-1))</f>
        <v/>
      </c>
      <c r="F467" s="98" t="b">
        <f>IF(B467="",IF(Aloitus_Start!$D$1="Suomi","Tieto puuttuu: "&amp;B$3,IF(Aloitus_Start!$D$1="Svenska","Information saknas: "&amp;B$3)),"")</f>
        <v>0</v>
      </c>
      <c r="G467" s="98" t="b">
        <f>IF(C467="",IF(Aloitus_Start!$D$1="Suomi","Tieto puuttuu: "&amp;C$3,IF(Aloitus_Start!$D$1="Svenska","Information saknas: "&amp;C$3)),"")</f>
        <v>0</v>
      </c>
    </row>
    <row r="468" spans="1:12" x14ac:dyDescent="0.15">
      <c r="A468" s="7"/>
      <c r="B468" s="65"/>
      <c r="C468" s="66"/>
      <c r="D468" s="15">
        <f t="shared" si="58"/>
        <v>0</v>
      </c>
      <c r="E468" s="23" t="str">
        <f t="shared" si="59"/>
        <v/>
      </c>
      <c r="F468" s="98" t="b">
        <f>IF(B468="",IF(Aloitus_Start!$D$1="Suomi","Tieto puuttuu: "&amp;B$3,IF(Aloitus_Start!$D$1="Svenska","Information saknas: "&amp;B$3)),"")</f>
        <v>0</v>
      </c>
      <c r="G468" s="98" t="b">
        <f>IF(C468="",IF(Aloitus_Start!$D$1="Suomi","Tieto puuttuu: "&amp;C$3,IF(Aloitus_Start!$D$1="Svenska","Information saknas: "&amp;C$3)),"")</f>
        <v>0</v>
      </c>
    </row>
    <row r="469" spans="1:12" x14ac:dyDescent="0.15">
      <c r="A469" s="7"/>
      <c r="B469" s="65"/>
      <c r="C469" s="66"/>
      <c r="D469" s="15">
        <f t="shared" si="58"/>
        <v>0</v>
      </c>
      <c r="E469" s="23" t="str">
        <f t="shared" si="59"/>
        <v/>
      </c>
      <c r="F469" s="98" t="b">
        <f>IF(B469="",IF(Aloitus_Start!$D$1="Suomi","Tieto puuttuu: "&amp;B$3,IF(Aloitus_Start!$D$1="Svenska","Information saknas: "&amp;B$3)),"")</f>
        <v>0</v>
      </c>
      <c r="G469" s="98" t="b">
        <f>IF(C469="",IF(Aloitus_Start!$D$1="Suomi","Tieto puuttuu: "&amp;C$3,IF(Aloitus_Start!$D$1="Svenska","Information saknas: "&amp;C$3)),"")</f>
        <v>0</v>
      </c>
    </row>
    <row r="470" spans="1:12" x14ac:dyDescent="0.15">
      <c r="A470" s="7"/>
      <c r="B470" s="65"/>
      <c r="C470" s="66"/>
      <c r="D470" s="15">
        <f t="shared" si="58"/>
        <v>0</v>
      </c>
      <c r="E470" s="23" t="str">
        <f t="shared" si="59"/>
        <v/>
      </c>
      <c r="F470" s="98" t="b">
        <f>IF(B470="",IF(Aloitus_Start!$D$1="Suomi","Tieto puuttuu: "&amp;B$3,IF(Aloitus_Start!$D$1="Svenska","Information saknas: "&amp;B$3)),"")</f>
        <v>0</v>
      </c>
      <c r="G470" s="98" t="b">
        <f>IF(C470="",IF(Aloitus_Start!$D$1="Suomi","Tieto puuttuu: "&amp;C$3,IF(Aloitus_Start!$D$1="Svenska","Information saknas: "&amp;C$3)),"")</f>
        <v>0</v>
      </c>
      <c r="H470" s="38"/>
      <c r="I470" s="14"/>
      <c r="J470" s="14"/>
      <c r="K470" s="89"/>
      <c r="L470" s="90"/>
    </row>
    <row r="471" spans="1:12" x14ac:dyDescent="0.15">
      <c r="A471" s="7"/>
      <c r="B471" s="65"/>
      <c r="C471" s="66"/>
      <c r="D471" s="15">
        <f t="shared" si="58"/>
        <v>0</v>
      </c>
      <c r="E471" s="23" t="str">
        <f t="shared" si="59"/>
        <v/>
      </c>
      <c r="F471" s="98" t="b">
        <f>IF(B471="",IF(Aloitus_Start!$D$1="Suomi","Tieto puuttuu: "&amp;B$3,IF(Aloitus_Start!$D$1="Svenska","Information saknas: "&amp;B$3)),"")</f>
        <v>0</v>
      </c>
      <c r="G471" s="98" t="b">
        <f>IF(C471="",IF(Aloitus_Start!$D$1="Suomi","Tieto puuttuu: "&amp;C$3,IF(Aloitus_Start!$D$1="Svenska","Information saknas: "&amp;C$3)),"")</f>
        <v>0</v>
      </c>
    </row>
    <row r="472" spans="1:12" x14ac:dyDescent="0.15">
      <c r="A472" s="7"/>
      <c r="B472" s="65"/>
      <c r="C472" s="66"/>
      <c r="D472" s="15">
        <f t="shared" si="58"/>
        <v>0</v>
      </c>
      <c r="E472" s="23" t="str">
        <f t="shared" si="59"/>
        <v/>
      </c>
      <c r="F472" s="98" t="b">
        <f>IF(B472="",IF(Aloitus_Start!$D$1="Suomi","Tieto puuttuu: "&amp;B$3,IF(Aloitus_Start!$D$1="Svenska","Information saknas: "&amp;B$3)),"")</f>
        <v>0</v>
      </c>
      <c r="G472" s="98" t="b">
        <f>IF(C472="",IF(Aloitus_Start!$D$1="Suomi","Tieto puuttuu: "&amp;C$3,IF(Aloitus_Start!$D$1="Svenska","Information saknas: "&amp;C$3)),"")</f>
        <v>0</v>
      </c>
    </row>
    <row r="473" spans="1:12" x14ac:dyDescent="0.15">
      <c r="A473" s="7"/>
      <c r="B473" s="65"/>
      <c r="C473" s="66"/>
      <c r="D473" s="15">
        <f t="shared" si="58"/>
        <v>0</v>
      </c>
      <c r="E473" s="23" t="str">
        <f t="shared" si="59"/>
        <v/>
      </c>
      <c r="F473" s="98" t="b">
        <f>IF(B473="",IF(Aloitus_Start!$D$1="Suomi","Tieto puuttuu: "&amp;B$3,IF(Aloitus_Start!$D$1="Svenska","Information saknas: "&amp;B$3)),"")</f>
        <v>0</v>
      </c>
      <c r="G473" s="98" t="b">
        <f>IF(C473="",IF(Aloitus_Start!$D$1="Suomi","Tieto puuttuu: "&amp;C$3,IF(Aloitus_Start!$D$1="Svenska","Information saknas: "&amp;C$3)),"")</f>
        <v>0</v>
      </c>
    </row>
    <row r="474" spans="1:12" x14ac:dyDescent="0.15">
      <c r="A474" s="7"/>
      <c r="B474" s="65"/>
      <c r="C474" s="66"/>
      <c r="D474" s="15">
        <f t="shared" si="58"/>
        <v>0</v>
      </c>
      <c r="E474" s="23" t="str">
        <f t="shared" si="59"/>
        <v/>
      </c>
      <c r="F474" s="98" t="b">
        <f>IF(B474="",IF(Aloitus_Start!$D$1="Suomi","Tieto puuttuu: "&amp;B$3,IF(Aloitus_Start!$D$1="Svenska","Information saknas: "&amp;B$3)),"")</f>
        <v>0</v>
      </c>
      <c r="G474" s="98" t="b">
        <f>IF(C474="",IF(Aloitus_Start!$D$1="Suomi","Tieto puuttuu: "&amp;C$3,IF(Aloitus_Start!$D$1="Svenska","Information saknas: "&amp;C$3)),"")</f>
        <v>0</v>
      </c>
    </row>
    <row r="475" spans="1:12" x14ac:dyDescent="0.15">
      <c r="A475" s="7"/>
      <c r="B475" s="65"/>
      <c r="C475" s="66"/>
      <c r="D475" s="15">
        <f t="shared" si="58"/>
        <v>0</v>
      </c>
      <c r="E475" s="23" t="str">
        <f t="shared" si="59"/>
        <v/>
      </c>
      <c r="F475" s="98" t="b">
        <f>IF(B475="",IF(Aloitus_Start!$D$1="Suomi","Tieto puuttuu: "&amp;B$3,IF(Aloitus_Start!$D$1="Svenska","Information saknas: "&amp;B$3)),"")</f>
        <v>0</v>
      </c>
      <c r="G475" s="98" t="b">
        <f>IF(C475="",IF(Aloitus_Start!$D$1="Suomi","Tieto puuttuu: "&amp;C$3,IF(Aloitus_Start!$D$1="Svenska","Information saknas: "&amp;C$3)),"")</f>
        <v>0</v>
      </c>
    </row>
    <row r="476" spans="1:12" x14ac:dyDescent="0.15">
      <c r="A476" s="7"/>
      <c r="B476" s="65"/>
      <c r="C476" s="66"/>
      <c r="D476" s="15">
        <f t="shared" si="58"/>
        <v>0</v>
      </c>
      <c r="E476" s="23" t="str">
        <f t="shared" si="59"/>
        <v/>
      </c>
      <c r="F476" s="98" t="b">
        <f>IF(B476="",IF(Aloitus_Start!$D$1="Suomi","Tieto puuttuu: "&amp;B$3,IF(Aloitus_Start!$D$1="Svenska","Information saknas: "&amp;B$3)),"")</f>
        <v>0</v>
      </c>
      <c r="G476" s="98" t="b">
        <f>IF(C476="",IF(Aloitus_Start!$D$1="Suomi","Tieto puuttuu: "&amp;C$3,IF(Aloitus_Start!$D$1="Svenska","Information saknas: "&amp;C$3)),"")</f>
        <v>0</v>
      </c>
    </row>
    <row r="477" spans="1:12" x14ac:dyDescent="0.15">
      <c r="A477" s="7"/>
      <c r="B477" s="65"/>
      <c r="C477" s="66"/>
      <c r="D477" s="15">
        <f t="shared" si="58"/>
        <v>0</v>
      </c>
      <c r="E477" s="23" t="str">
        <f t="shared" si="59"/>
        <v/>
      </c>
      <c r="F477" s="98" t="b">
        <f>IF(B477="",IF(Aloitus_Start!$D$1="Suomi","Tieto puuttuu: "&amp;B$3,IF(Aloitus_Start!$D$1="Svenska","Information saknas: "&amp;B$3)),"")</f>
        <v>0</v>
      </c>
      <c r="G477" s="98" t="b">
        <f>IF(C477="",IF(Aloitus_Start!$D$1="Suomi","Tieto puuttuu: "&amp;C$3,IF(Aloitus_Start!$D$1="Svenska","Information saknas: "&amp;C$3)),"")</f>
        <v>0</v>
      </c>
    </row>
    <row r="478" spans="1:12" x14ac:dyDescent="0.15">
      <c r="A478" s="7"/>
      <c r="B478" s="65"/>
      <c r="C478" s="66"/>
      <c r="D478" s="15">
        <f t="shared" si="58"/>
        <v>0</v>
      </c>
      <c r="E478" s="23" t="str">
        <f t="shared" si="59"/>
        <v/>
      </c>
      <c r="F478" s="98" t="b">
        <f>IF(B478="",IF(Aloitus_Start!$D$1="Suomi","Tieto puuttuu: "&amp;B$3,IF(Aloitus_Start!$D$1="Svenska","Information saknas: "&amp;B$3)),"")</f>
        <v>0</v>
      </c>
      <c r="G478" s="98" t="b">
        <f>IF(C478="",IF(Aloitus_Start!$D$1="Suomi","Tieto puuttuu: "&amp;C$3,IF(Aloitus_Start!$D$1="Svenska","Information saknas: "&amp;C$3)),"")</f>
        <v>0</v>
      </c>
    </row>
    <row r="479" spans="1:12" x14ac:dyDescent="0.15">
      <c r="A479" s="7"/>
      <c r="B479" s="65"/>
      <c r="C479" s="66"/>
      <c r="D479" s="15">
        <f t="shared" si="58"/>
        <v>0</v>
      </c>
      <c r="E479" s="23" t="str">
        <f t="shared" si="59"/>
        <v/>
      </c>
      <c r="F479" s="98" t="b">
        <f>IF(B479="",IF(Aloitus_Start!$D$1="Suomi","Tieto puuttuu: "&amp;B$3,IF(Aloitus_Start!$D$1="Svenska","Information saknas: "&amp;B$3)),"")</f>
        <v>0</v>
      </c>
      <c r="G479" s="98" t="b">
        <f>IF(C479="",IF(Aloitus_Start!$D$1="Suomi","Tieto puuttuu: "&amp;C$3,IF(Aloitus_Start!$D$1="Svenska","Information saknas: "&amp;C$3)),"")</f>
        <v>0</v>
      </c>
    </row>
    <row r="480" spans="1:12" x14ac:dyDescent="0.15">
      <c r="A480" s="7"/>
      <c r="B480" s="65"/>
      <c r="C480" s="66"/>
      <c r="D480" s="15">
        <f t="shared" si="58"/>
        <v>0</v>
      </c>
      <c r="E480" s="23" t="str">
        <f t="shared" si="59"/>
        <v/>
      </c>
      <c r="F480" s="98" t="b">
        <f>IF(B480="",IF(Aloitus_Start!$D$1="Suomi","Tieto puuttuu: "&amp;B$3,IF(Aloitus_Start!$D$1="Svenska","Information saknas: "&amp;B$3)),"")</f>
        <v>0</v>
      </c>
      <c r="G480" s="98" t="b">
        <f>IF(C480="",IF(Aloitus_Start!$D$1="Suomi","Tieto puuttuu: "&amp;C$3,IF(Aloitus_Start!$D$1="Svenska","Information saknas: "&amp;C$3)),"")</f>
        <v>0</v>
      </c>
    </row>
    <row r="481" spans="1:12" x14ac:dyDescent="0.15">
      <c r="A481" s="7"/>
      <c r="B481" s="65"/>
      <c r="C481" s="66"/>
    </row>
    <row r="482" spans="1:12" x14ac:dyDescent="0.15">
      <c r="A482" s="7"/>
      <c r="B482" s="65"/>
      <c r="C482" s="66"/>
      <c r="H482" s="38"/>
      <c r="I482" s="14"/>
      <c r="J482" s="14"/>
      <c r="K482" s="89"/>
      <c r="L482" s="90"/>
    </row>
    <row r="483" spans="1:12" ht="12" thickBot="1" x14ac:dyDescent="0.2">
      <c r="A483" s="11"/>
      <c r="B483" s="81"/>
      <c r="C483" s="82"/>
    </row>
    <row r="484" spans="1:12" ht="12" thickTop="1" x14ac:dyDescent="0.15"/>
    <row r="485" spans="1:12" x14ac:dyDescent="0.15">
      <c r="H485" s="38"/>
      <c r="I485" s="14"/>
      <c r="J485" s="14"/>
      <c r="K485" s="89"/>
      <c r="L485" s="90"/>
    </row>
    <row r="486" spans="1:12" x14ac:dyDescent="0.15">
      <c r="I486" s="14"/>
      <c r="J486" s="14"/>
      <c r="K486" s="89"/>
      <c r="L486" s="90"/>
    </row>
    <row r="490" spans="1:12" x14ac:dyDescent="0.15">
      <c r="I490" s="14"/>
      <c r="J490" s="14"/>
      <c r="K490" s="89"/>
      <c r="L490" s="90"/>
    </row>
    <row r="495" spans="1:12" x14ac:dyDescent="0.15">
      <c r="I495" s="14"/>
      <c r="J495" s="14"/>
      <c r="K495" s="89"/>
      <c r="L495" s="90"/>
    </row>
    <row r="496" spans="1:12" x14ac:dyDescent="0.15">
      <c r="H496" s="38"/>
      <c r="I496" s="14"/>
      <c r="J496" s="14"/>
      <c r="K496" s="89"/>
      <c r="L496" s="90"/>
    </row>
    <row r="500" spans="8:12" x14ac:dyDescent="0.15">
      <c r="H500" s="38"/>
      <c r="I500" s="14"/>
      <c r="J500" s="14"/>
      <c r="K500" s="89"/>
      <c r="L500" s="90"/>
    </row>
    <row r="501" spans="8:12" x14ac:dyDescent="0.15">
      <c r="H501" s="38"/>
      <c r="I501" s="14"/>
      <c r="J501" s="14"/>
      <c r="K501" s="89"/>
      <c r="L501" s="90"/>
    </row>
    <row r="502" spans="8:12" x14ac:dyDescent="0.15">
      <c r="H502" s="38"/>
      <c r="I502" s="14"/>
      <c r="J502" s="14"/>
      <c r="K502" s="89"/>
      <c r="L502" s="90"/>
    </row>
    <row r="505" spans="8:12" x14ac:dyDescent="0.15">
      <c r="H505" s="38"/>
      <c r="I505" s="14"/>
      <c r="J505" s="14"/>
      <c r="K505" s="89"/>
      <c r="L505" s="90"/>
    </row>
    <row r="506" spans="8:12" x14ac:dyDescent="0.15">
      <c r="I506" s="14"/>
      <c r="J506" s="14"/>
      <c r="K506" s="89"/>
      <c r="L506" s="90"/>
    </row>
    <row r="510" spans="8:12" x14ac:dyDescent="0.15">
      <c r="I510" s="14"/>
      <c r="J510" s="14"/>
      <c r="K510" s="89"/>
      <c r="L510" s="90"/>
    </row>
    <row r="515" spans="8:12" x14ac:dyDescent="0.15">
      <c r="I515" s="14"/>
      <c r="J515" s="14"/>
      <c r="K515" s="89"/>
      <c r="L515" s="90"/>
    </row>
    <row r="516" spans="8:12" x14ac:dyDescent="0.15">
      <c r="H516" s="38"/>
      <c r="I516" s="14"/>
      <c r="J516" s="14"/>
      <c r="K516" s="89"/>
      <c r="L516" s="90"/>
    </row>
    <row r="517" spans="8:12" x14ac:dyDescent="0.15">
      <c r="H517" s="38"/>
      <c r="I517" s="14"/>
      <c r="J517" s="14"/>
      <c r="K517" s="89"/>
      <c r="L517" s="90"/>
    </row>
    <row r="518" spans="8:12" x14ac:dyDescent="0.15">
      <c r="I518" s="14"/>
      <c r="J518" s="14"/>
      <c r="K518" s="89"/>
      <c r="L518" s="90"/>
    </row>
    <row r="530" spans="8:12" x14ac:dyDescent="0.15">
      <c r="H530" s="38"/>
      <c r="I530" s="14"/>
      <c r="J530" s="14"/>
      <c r="K530" s="89"/>
      <c r="L530" s="90"/>
    </row>
    <row r="534" spans="8:12" x14ac:dyDescent="0.15">
      <c r="H534" s="38"/>
      <c r="I534" s="14"/>
      <c r="J534" s="14"/>
      <c r="K534" s="89"/>
      <c r="L534" s="90"/>
    </row>
    <row r="536" spans="8:12" x14ac:dyDescent="0.15">
      <c r="H536" s="38"/>
      <c r="I536" s="14"/>
      <c r="J536" s="14"/>
      <c r="K536" s="89"/>
      <c r="L536" s="90"/>
    </row>
    <row r="537" spans="8:12" x14ac:dyDescent="0.15">
      <c r="H537" s="38"/>
      <c r="I537" s="14"/>
      <c r="J537" s="14"/>
      <c r="K537" s="89"/>
      <c r="L537" s="90"/>
    </row>
    <row r="538" spans="8:12" x14ac:dyDescent="0.15">
      <c r="H538" s="38"/>
      <c r="I538" s="14"/>
      <c r="J538" s="14"/>
      <c r="K538" s="89"/>
      <c r="L538" s="90"/>
    </row>
  </sheetData>
  <sheetProtection algorithmName="SHA-512" hashValue="S5tfTEtW9tjBDZUPQ2sd5GJ4ueGBzc4jl2DEpRRo32zbuSEbzysLCjABAHXpxf5V4FyaHcgpbuwfEF3HICD1Sg==" saltValue="eeJFq8VqrQ2bnw5Otr3UTw==" spinCount="100000" sheet="1" scenarios="1"/>
  <conditionalFormatting sqref="E69 E609:E1048576 E467:E483">
    <cfRule type="cellIs" dxfId="3471" priority="1337" operator="equal">
      <formula>""</formula>
    </cfRule>
    <cfRule type="cellIs" dxfId="3470" priority="1338" operator="notBetween">
      <formula>-0.5</formula>
      <formula>0.5</formula>
    </cfRule>
    <cfRule type="cellIs" dxfId="3469" priority="1339" operator="notBetween">
      <formula>-0.3333</formula>
      <formula>0.3333</formula>
    </cfRule>
    <cfRule type="cellIs" dxfId="3468" priority="1340" operator="notBetween">
      <formula>-0.1</formula>
      <formula>0.1</formula>
    </cfRule>
    <cfRule type="cellIs" dxfId="3467" priority="1341" operator="between">
      <formula>-0.1</formula>
      <formula>0.1</formula>
    </cfRule>
  </conditionalFormatting>
  <conditionalFormatting sqref="E180">
    <cfRule type="cellIs" dxfId="3466" priority="1811" operator="between">
      <formula>-0.1</formula>
      <formula>0.1</formula>
    </cfRule>
    <cfRule type="cellIs" dxfId="3465" priority="1812" operator="equal">
      <formula>""</formula>
    </cfRule>
    <cfRule type="cellIs" dxfId="3464" priority="1813" operator="equal">
      <formula>""</formula>
    </cfRule>
    <cfRule type="cellIs" dxfId="3463" priority="1814" operator="notBetween">
      <formula>-0.5</formula>
      <formula>0.5</formula>
    </cfRule>
    <cfRule type="cellIs" dxfId="3462" priority="1815" operator="notBetween">
      <formula>-0.3333</formula>
      <formula>0.3333</formula>
    </cfRule>
    <cfRule type="cellIs" dxfId="3461" priority="1816" operator="notBetween">
      <formula>-0.1</formula>
      <formula>0.1</formula>
    </cfRule>
    <cfRule type="cellIs" dxfId="3460" priority="1817" operator="between">
      <formula>-0.1</formula>
      <formula>0.1</formula>
    </cfRule>
  </conditionalFormatting>
  <conditionalFormatting sqref="E227:E228">
    <cfRule type="cellIs" dxfId="3459" priority="1804" operator="between">
      <formula>-0.1</formula>
      <formula>0.1</formula>
    </cfRule>
    <cfRule type="cellIs" dxfId="3458" priority="1805" operator="equal">
      <formula>""</formula>
    </cfRule>
    <cfRule type="cellIs" dxfId="3457" priority="1806" operator="equal">
      <formula>""</formula>
    </cfRule>
    <cfRule type="cellIs" dxfId="3456" priority="1807" operator="notBetween">
      <formula>-0.5</formula>
      <formula>0.5</formula>
    </cfRule>
    <cfRule type="cellIs" dxfId="3455" priority="1808" operator="notBetween">
      <formula>-0.3333</formula>
      <formula>0.3333</formula>
    </cfRule>
    <cfRule type="cellIs" dxfId="3454" priority="1809" operator="notBetween">
      <formula>-0.1</formula>
      <formula>0.1</formula>
    </cfRule>
    <cfRule type="cellIs" dxfId="3453" priority="1810" operator="between">
      <formula>-0.1</formula>
      <formula>0.1</formula>
    </cfRule>
  </conditionalFormatting>
  <conditionalFormatting sqref="E235">
    <cfRule type="cellIs" dxfId="3452" priority="1797" operator="between">
      <formula>-0.1</formula>
      <formula>0.1</formula>
    </cfRule>
    <cfRule type="cellIs" dxfId="3451" priority="1798" operator="equal">
      <formula>""</formula>
    </cfRule>
    <cfRule type="cellIs" dxfId="3450" priority="1799" operator="equal">
      <formula>""</formula>
    </cfRule>
    <cfRule type="cellIs" dxfId="3449" priority="1800" operator="notBetween">
      <formula>-0.5</formula>
      <formula>0.5</formula>
    </cfRule>
    <cfRule type="cellIs" dxfId="3448" priority="1801" operator="notBetween">
      <formula>-0.3333</formula>
      <formula>0.3333</formula>
    </cfRule>
    <cfRule type="cellIs" dxfId="3447" priority="1802" operator="notBetween">
      <formula>-0.1</formula>
      <formula>0.1</formula>
    </cfRule>
    <cfRule type="cellIs" dxfId="3446" priority="1803" operator="between">
      <formula>-0.1</formula>
      <formula>0.1</formula>
    </cfRule>
  </conditionalFormatting>
  <conditionalFormatting sqref="E244">
    <cfRule type="cellIs" dxfId="3445" priority="1790" operator="between">
      <formula>-0.1</formula>
      <formula>0.1</formula>
    </cfRule>
    <cfRule type="cellIs" dxfId="3444" priority="1791" operator="equal">
      <formula>""</formula>
    </cfRule>
    <cfRule type="cellIs" dxfId="3443" priority="1792" operator="equal">
      <formula>""</formula>
    </cfRule>
    <cfRule type="cellIs" dxfId="3442" priority="1793" operator="notBetween">
      <formula>-0.5</formula>
      <formula>0.5</formula>
    </cfRule>
    <cfRule type="cellIs" dxfId="3441" priority="1794" operator="notBetween">
      <formula>-0.3333</formula>
      <formula>0.3333</formula>
    </cfRule>
    <cfRule type="cellIs" dxfId="3440" priority="1795" operator="notBetween">
      <formula>-0.1</formula>
      <formula>0.1</formula>
    </cfRule>
    <cfRule type="cellIs" dxfId="3439" priority="1796" operator="between">
      <formula>-0.1</formula>
      <formula>0.1</formula>
    </cfRule>
  </conditionalFormatting>
  <conditionalFormatting sqref="E242:E243">
    <cfRule type="cellIs" dxfId="3438" priority="1783" operator="between">
      <formula>-0.1</formula>
      <formula>0.1</formula>
    </cfRule>
    <cfRule type="cellIs" dxfId="3437" priority="1784" operator="equal">
      <formula>""</formula>
    </cfRule>
    <cfRule type="cellIs" dxfId="3436" priority="1785" operator="equal">
      <formula>""</formula>
    </cfRule>
    <cfRule type="cellIs" dxfId="3435" priority="1786" operator="notBetween">
      <formula>-0.5</formula>
      <formula>0.5</formula>
    </cfRule>
    <cfRule type="cellIs" dxfId="3434" priority="1787" operator="notBetween">
      <formula>-0.3333</formula>
      <formula>0.3333</formula>
    </cfRule>
    <cfRule type="cellIs" dxfId="3433" priority="1788" operator="notBetween">
      <formula>-0.1</formula>
      <formula>0.1</formula>
    </cfRule>
    <cfRule type="cellIs" dxfId="3432" priority="1789" operator="between">
      <formula>-0.1</formula>
      <formula>0.1</formula>
    </cfRule>
  </conditionalFormatting>
  <conditionalFormatting sqref="E271">
    <cfRule type="cellIs" dxfId="3431" priority="1761" operator="between">
      <formula>-0.1</formula>
      <formula>0.1</formula>
    </cfRule>
    <cfRule type="cellIs" dxfId="3430" priority="1762" operator="equal">
      <formula>""</formula>
    </cfRule>
  </conditionalFormatting>
  <conditionalFormatting sqref="E286">
    <cfRule type="cellIs" dxfId="3429" priority="1749" operator="between">
      <formula>-0.1</formula>
      <formula>0.1</formula>
    </cfRule>
    <cfRule type="cellIs" dxfId="3428" priority="1750" operator="equal">
      <formula>""</formula>
    </cfRule>
  </conditionalFormatting>
  <conditionalFormatting sqref="E286">
    <cfRule type="cellIs" dxfId="3427" priority="1747" operator="between">
      <formula>-0.1</formula>
      <formula>0.1</formula>
    </cfRule>
    <cfRule type="cellIs" dxfId="3426" priority="1748" operator="equal">
      <formula>""</formula>
    </cfRule>
  </conditionalFormatting>
  <conditionalFormatting sqref="E291">
    <cfRule type="cellIs" dxfId="3425" priority="1745" operator="between">
      <formula>-0.1</formula>
      <formula>0.1</formula>
    </cfRule>
    <cfRule type="cellIs" dxfId="3424" priority="1746" operator="equal">
      <formula>""</formula>
    </cfRule>
  </conditionalFormatting>
  <conditionalFormatting sqref="E291">
    <cfRule type="cellIs" dxfId="3423" priority="1743" operator="between">
      <formula>-0.1</formula>
      <formula>0.1</formula>
    </cfRule>
    <cfRule type="cellIs" dxfId="3422" priority="1744" operator="equal">
      <formula>""</formula>
    </cfRule>
  </conditionalFormatting>
  <conditionalFormatting sqref="E297">
    <cfRule type="cellIs" dxfId="3421" priority="1741" operator="between">
      <formula>-0.1</formula>
      <formula>0.1</formula>
    </cfRule>
    <cfRule type="cellIs" dxfId="3420" priority="1742" operator="equal">
      <formula>""</formula>
    </cfRule>
  </conditionalFormatting>
  <conditionalFormatting sqref="E297">
    <cfRule type="cellIs" dxfId="3419" priority="1739" operator="between">
      <formula>-0.1</formula>
      <formula>0.1</formula>
    </cfRule>
    <cfRule type="cellIs" dxfId="3418" priority="1740" operator="equal">
      <formula>""</formula>
    </cfRule>
  </conditionalFormatting>
  <conditionalFormatting sqref="E297">
    <cfRule type="cellIs" dxfId="3417" priority="1737" operator="between">
      <formula>-0.1</formula>
      <formula>0.1</formula>
    </cfRule>
    <cfRule type="cellIs" dxfId="3416" priority="1738" operator="equal">
      <formula>""</formula>
    </cfRule>
  </conditionalFormatting>
  <conditionalFormatting sqref="E297">
    <cfRule type="cellIs" dxfId="3415" priority="1735" operator="between">
      <formula>-0.1</formula>
      <formula>0.1</formula>
    </cfRule>
    <cfRule type="cellIs" dxfId="3414" priority="1736" operator="equal">
      <formula>""</formula>
    </cfRule>
  </conditionalFormatting>
  <conditionalFormatting sqref="E297">
    <cfRule type="cellIs" dxfId="3413" priority="1733" operator="between">
      <formula>-0.1</formula>
      <formula>0.1</formula>
    </cfRule>
    <cfRule type="cellIs" dxfId="3412" priority="1734" operator="equal">
      <formula>""</formula>
    </cfRule>
  </conditionalFormatting>
  <conditionalFormatting sqref="E297">
    <cfRule type="cellIs" dxfId="3411" priority="1731" operator="between">
      <formula>-0.1</formula>
      <formula>0.1</formula>
    </cfRule>
    <cfRule type="cellIs" dxfId="3410" priority="1732" operator="equal">
      <formula>""</formula>
    </cfRule>
  </conditionalFormatting>
  <conditionalFormatting sqref="E291">
    <cfRule type="cellIs" dxfId="3409" priority="1729" operator="between">
      <formula>-0.1</formula>
      <formula>0.1</formula>
    </cfRule>
    <cfRule type="cellIs" dxfId="3408" priority="1730" operator="equal">
      <formula>""</formula>
    </cfRule>
  </conditionalFormatting>
  <conditionalFormatting sqref="E291">
    <cfRule type="cellIs" dxfId="3407" priority="1727" operator="between">
      <formula>-0.1</formula>
      <formula>0.1</formula>
    </cfRule>
    <cfRule type="cellIs" dxfId="3406" priority="1728" operator="equal">
      <formula>""</formula>
    </cfRule>
  </conditionalFormatting>
  <conditionalFormatting sqref="E297">
    <cfRule type="cellIs" dxfId="3405" priority="1725" operator="between">
      <formula>-0.1</formula>
      <formula>0.1</formula>
    </cfRule>
    <cfRule type="cellIs" dxfId="3404" priority="1726" operator="equal">
      <formula>""</formula>
    </cfRule>
  </conditionalFormatting>
  <conditionalFormatting sqref="E297">
    <cfRule type="cellIs" dxfId="3403" priority="1723" operator="between">
      <formula>-0.1</formula>
      <formula>0.1</formula>
    </cfRule>
    <cfRule type="cellIs" dxfId="3402" priority="1724" operator="equal">
      <formula>""</formula>
    </cfRule>
  </conditionalFormatting>
  <conditionalFormatting sqref="E297">
    <cfRule type="cellIs" dxfId="3401" priority="1721" operator="between">
      <formula>-0.1</formula>
      <formula>0.1</formula>
    </cfRule>
    <cfRule type="cellIs" dxfId="3400" priority="1722" operator="equal">
      <formula>""</formula>
    </cfRule>
  </conditionalFormatting>
  <conditionalFormatting sqref="E297">
    <cfRule type="cellIs" dxfId="3399" priority="1719" operator="between">
      <formula>-0.1</formula>
      <formula>0.1</formula>
    </cfRule>
    <cfRule type="cellIs" dxfId="3398" priority="1720" operator="equal">
      <formula>""</formula>
    </cfRule>
  </conditionalFormatting>
  <conditionalFormatting sqref="E297">
    <cfRule type="cellIs" dxfId="3397" priority="1717" operator="between">
      <formula>-0.1</formula>
      <formula>0.1</formula>
    </cfRule>
    <cfRule type="cellIs" dxfId="3396" priority="1718" operator="equal">
      <formula>""</formula>
    </cfRule>
  </conditionalFormatting>
  <conditionalFormatting sqref="E297">
    <cfRule type="cellIs" dxfId="3395" priority="1715" operator="between">
      <formula>-0.1</formula>
      <formula>0.1</formula>
    </cfRule>
    <cfRule type="cellIs" dxfId="3394" priority="1716" operator="equal">
      <formula>""</formula>
    </cfRule>
  </conditionalFormatting>
  <conditionalFormatting sqref="E297">
    <cfRule type="cellIs" dxfId="3393" priority="1713" operator="between">
      <formula>-0.1</formula>
      <formula>0.1</formula>
    </cfRule>
    <cfRule type="cellIs" dxfId="3392" priority="1714" operator="equal">
      <formula>""</formula>
    </cfRule>
  </conditionalFormatting>
  <conditionalFormatting sqref="E297">
    <cfRule type="cellIs" dxfId="3391" priority="1711" operator="between">
      <formula>-0.1</formula>
      <formula>0.1</formula>
    </cfRule>
    <cfRule type="cellIs" dxfId="3390" priority="1712" operator="equal">
      <formula>""</formula>
    </cfRule>
  </conditionalFormatting>
  <conditionalFormatting sqref="E304">
    <cfRule type="cellIs" dxfId="3389" priority="1709" operator="between">
      <formula>-0.1</formula>
      <formula>0.1</formula>
    </cfRule>
    <cfRule type="cellIs" dxfId="3388" priority="1710" operator="equal">
      <formula>""</formula>
    </cfRule>
  </conditionalFormatting>
  <conditionalFormatting sqref="E304">
    <cfRule type="cellIs" dxfId="3387" priority="1707" operator="between">
      <formula>-0.1</formula>
      <formula>0.1</formula>
    </cfRule>
    <cfRule type="cellIs" dxfId="3386" priority="1708" operator="equal">
      <formula>""</formula>
    </cfRule>
  </conditionalFormatting>
  <conditionalFormatting sqref="E304">
    <cfRule type="cellIs" dxfId="3385" priority="1705" operator="between">
      <formula>-0.1</formula>
      <formula>0.1</formula>
    </cfRule>
    <cfRule type="cellIs" dxfId="3384" priority="1706" operator="equal">
      <formula>""</formula>
    </cfRule>
  </conditionalFormatting>
  <conditionalFormatting sqref="E304">
    <cfRule type="cellIs" dxfId="3383" priority="1703" operator="between">
      <formula>-0.1</formula>
      <formula>0.1</formula>
    </cfRule>
    <cfRule type="cellIs" dxfId="3382" priority="1704" operator="equal">
      <formula>""</formula>
    </cfRule>
  </conditionalFormatting>
  <conditionalFormatting sqref="E307">
    <cfRule type="cellIs" dxfId="3381" priority="1701" operator="between">
      <formula>-0.1</formula>
      <formula>0.1</formula>
    </cfRule>
    <cfRule type="cellIs" dxfId="3380" priority="1702" operator="equal">
      <formula>""</formula>
    </cfRule>
  </conditionalFormatting>
  <conditionalFormatting sqref="E307">
    <cfRule type="cellIs" dxfId="3379" priority="1699" operator="between">
      <formula>-0.1</formula>
      <formula>0.1</formula>
    </cfRule>
    <cfRule type="cellIs" dxfId="3378" priority="1700" operator="equal">
      <formula>""</formula>
    </cfRule>
  </conditionalFormatting>
  <conditionalFormatting sqref="E307">
    <cfRule type="cellIs" dxfId="3377" priority="1697" operator="between">
      <formula>-0.1</formula>
      <formula>0.1</formula>
    </cfRule>
    <cfRule type="cellIs" dxfId="3376" priority="1698" operator="equal">
      <formula>""</formula>
    </cfRule>
  </conditionalFormatting>
  <conditionalFormatting sqref="E307">
    <cfRule type="cellIs" dxfId="3375" priority="1695" operator="between">
      <formula>-0.1</formula>
      <formula>0.1</formula>
    </cfRule>
    <cfRule type="cellIs" dxfId="3374" priority="1696" operator="equal">
      <formula>""</formula>
    </cfRule>
  </conditionalFormatting>
  <conditionalFormatting sqref="E336">
    <cfRule type="cellIs" dxfId="3373" priority="1693" operator="between">
      <formula>-0.1</formula>
      <formula>0.1</formula>
    </cfRule>
    <cfRule type="cellIs" dxfId="3372" priority="1694" operator="equal">
      <formula>""</formula>
    </cfRule>
  </conditionalFormatting>
  <conditionalFormatting sqref="E336">
    <cfRule type="cellIs" dxfId="3371" priority="1691" operator="between">
      <formula>-0.1</formula>
      <formula>0.1</formula>
    </cfRule>
    <cfRule type="cellIs" dxfId="3370" priority="1692" operator="equal">
      <formula>""</formula>
    </cfRule>
  </conditionalFormatting>
  <conditionalFormatting sqref="E336">
    <cfRule type="cellIs" dxfId="3369" priority="1689" operator="between">
      <formula>-0.1</formula>
      <formula>0.1</formula>
    </cfRule>
    <cfRule type="cellIs" dxfId="3368" priority="1690" operator="equal">
      <formula>""</formula>
    </cfRule>
  </conditionalFormatting>
  <conditionalFormatting sqref="E336">
    <cfRule type="cellIs" dxfId="3367" priority="1687" operator="between">
      <formula>-0.1</formula>
      <formula>0.1</formula>
    </cfRule>
    <cfRule type="cellIs" dxfId="3366" priority="1688" operator="equal">
      <formula>""</formula>
    </cfRule>
  </conditionalFormatting>
  <conditionalFormatting sqref="E347">
    <cfRule type="cellIs" dxfId="3365" priority="1685" operator="between">
      <formula>-0.1</formula>
      <formula>0.1</formula>
    </cfRule>
    <cfRule type="cellIs" dxfId="3364" priority="1686" operator="equal">
      <formula>""</formula>
    </cfRule>
  </conditionalFormatting>
  <conditionalFormatting sqref="E347">
    <cfRule type="cellIs" dxfId="3363" priority="1683" operator="between">
      <formula>-0.1</formula>
      <formula>0.1</formula>
    </cfRule>
    <cfRule type="cellIs" dxfId="3362" priority="1684" operator="equal">
      <formula>""</formula>
    </cfRule>
  </conditionalFormatting>
  <conditionalFormatting sqref="E347">
    <cfRule type="cellIs" dxfId="3361" priority="1681" operator="between">
      <formula>-0.1</formula>
      <formula>0.1</formula>
    </cfRule>
    <cfRule type="cellIs" dxfId="3360" priority="1682" operator="equal">
      <formula>""</formula>
    </cfRule>
  </conditionalFormatting>
  <conditionalFormatting sqref="E347">
    <cfRule type="cellIs" dxfId="3359" priority="1679" operator="between">
      <formula>-0.1</formula>
      <formula>0.1</formula>
    </cfRule>
    <cfRule type="cellIs" dxfId="3358" priority="1680" operator="equal">
      <formula>""</formula>
    </cfRule>
  </conditionalFormatting>
  <conditionalFormatting sqref="E351">
    <cfRule type="cellIs" dxfId="3357" priority="1677" operator="between">
      <formula>-0.1</formula>
      <formula>0.1</formula>
    </cfRule>
    <cfRule type="cellIs" dxfId="3356" priority="1678" operator="equal">
      <formula>""</formula>
    </cfRule>
  </conditionalFormatting>
  <conditionalFormatting sqref="E351">
    <cfRule type="cellIs" dxfId="3355" priority="1675" operator="between">
      <formula>-0.1</formula>
      <formula>0.1</formula>
    </cfRule>
    <cfRule type="cellIs" dxfId="3354" priority="1676" operator="equal">
      <formula>""</formula>
    </cfRule>
  </conditionalFormatting>
  <conditionalFormatting sqref="E351">
    <cfRule type="cellIs" dxfId="3353" priority="1673" operator="between">
      <formula>-0.1</formula>
      <formula>0.1</formula>
    </cfRule>
    <cfRule type="cellIs" dxfId="3352" priority="1674" operator="equal">
      <formula>""</formula>
    </cfRule>
  </conditionalFormatting>
  <conditionalFormatting sqref="E351">
    <cfRule type="cellIs" dxfId="3351" priority="1671" operator="between">
      <formula>-0.1</formula>
      <formula>0.1</formula>
    </cfRule>
    <cfRule type="cellIs" dxfId="3350" priority="1672" operator="equal">
      <formula>""</formula>
    </cfRule>
  </conditionalFormatting>
  <conditionalFormatting sqref="E372">
    <cfRule type="cellIs" dxfId="3349" priority="1669" operator="between">
      <formula>-0.1</formula>
      <formula>0.1</formula>
    </cfRule>
    <cfRule type="cellIs" dxfId="3348" priority="1670" operator="equal">
      <formula>""</formula>
    </cfRule>
  </conditionalFormatting>
  <conditionalFormatting sqref="E372">
    <cfRule type="cellIs" dxfId="3347" priority="1667" operator="between">
      <formula>-0.1</formula>
      <formula>0.1</formula>
    </cfRule>
    <cfRule type="cellIs" dxfId="3346" priority="1668" operator="equal">
      <formula>""</formula>
    </cfRule>
  </conditionalFormatting>
  <conditionalFormatting sqref="E372">
    <cfRule type="cellIs" dxfId="3345" priority="1665" operator="between">
      <formula>-0.1</formula>
      <formula>0.1</formula>
    </cfRule>
    <cfRule type="cellIs" dxfId="3344" priority="1666" operator="equal">
      <formula>""</formula>
    </cfRule>
  </conditionalFormatting>
  <conditionalFormatting sqref="E372">
    <cfRule type="cellIs" dxfId="3343" priority="1663" operator="between">
      <formula>-0.1</formula>
      <formula>0.1</formula>
    </cfRule>
    <cfRule type="cellIs" dxfId="3342" priority="1664" operator="equal">
      <formula>""</formula>
    </cfRule>
  </conditionalFormatting>
  <conditionalFormatting sqref="E395">
    <cfRule type="cellIs" dxfId="3341" priority="1661" operator="between">
      <formula>-0.1</formula>
      <formula>0.1</formula>
    </cfRule>
    <cfRule type="cellIs" dxfId="3340" priority="1662" operator="equal">
      <formula>""</formula>
    </cfRule>
  </conditionalFormatting>
  <conditionalFormatting sqref="E395">
    <cfRule type="cellIs" dxfId="3339" priority="1659" operator="between">
      <formula>-0.1</formula>
      <formula>0.1</formula>
    </cfRule>
    <cfRule type="cellIs" dxfId="3338" priority="1660" operator="equal">
      <formula>""</formula>
    </cfRule>
  </conditionalFormatting>
  <conditionalFormatting sqref="E395">
    <cfRule type="cellIs" dxfId="3337" priority="1657" operator="between">
      <formula>-0.1</formula>
      <formula>0.1</formula>
    </cfRule>
    <cfRule type="cellIs" dxfId="3336" priority="1658" operator="equal">
      <formula>""</formula>
    </cfRule>
  </conditionalFormatting>
  <conditionalFormatting sqref="E395">
    <cfRule type="cellIs" dxfId="3335" priority="1655" operator="between">
      <formula>-0.1</formula>
      <formula>0.1</formula>
    </cfRule>
    <cfRule type="cellIs" dxfId="3334" priority="1656" operator="equal">
      <formula>""</formula>
    </cfRule>
  </conditionalFormatting>
  <conditionalFormatting sqref="E415">
    <cfRule type="cellIs" dxfId="3333" priority="1651" operator="between">
      <formula>-0.1</formula>
      <formula>0.1</formula>
    </cfRule>
    <cfRule type="cellIs" dxfId="3332" priority="1652" operator="equal">
      <formula>""</formula>
    </cfRule>
  </conditionalFormatting>
  <conditionalFormatting sqref="E415">
    <cfRule type="cellIs" dxfId="3331" priority="1649" operator="between">
      <formula>-0.1</formula>
      <formula>0.1</formula>
    </cfRule>
    <cfRule type="cellIs" dxfId="3330" priority="1650" operator="equal">
      <formula>""</formula>
    </cfRule>
  </conditionalFormatting>
  <conditionalFormatting sqref="E415">
    <cfRule type="cellIs" dxfId="3329" priority="1647" operator="between">
      <formula>-0.1</formula>
      <formula>0.1</formula>
    </cfRule>
    <cfRule type="cellIs" dxfId="3328" priority="1648" operator="equal">
      <formula>""</formula>
    </cfRule>
  </conditionalFormatting>
  <conditionalFormatting sqref="E415">
    <cfRule type="cellIs" dxfId="3327" priority="1645" operator="between">
      <formula>-0.1</formula>
      <formula>0.1</formula>
    </cfRule>
    <cfRule type="cellIs" dxfId="3326" priority="1646" operator="equal">
      <formula>""</formula>
    </cfRule>
  </conditionalFormatting>
  <conditionalFormatting sqref="E415">
    <cfRule type="cellIs" dxfId="3325" priority="1643" operator="between">
      <formula>-0.1</formula>
      <formula>0.1</formula>
    </cfRule>
    <cfRule type="cellIs" dxfId="3324" priority="1644" operator="equal">
      <formula>""</formula>
    </cfRule>
  </conditionalFormatting>
  <conditionalFormatting sqref="E415">
    <cfRule type="cellIs" dxfId="3323" priority="1641" operator="between">
      <formula>-0.1</formula>
      <formula>0.1</formula>
    </cfRule>
    <cfRule type="cellIs" dxfId="3322" priority="1642" operator="equal">
      <formula>""</formula>
    </cfRule>
  </conditionalFormatting>
  <conditionalFormatting sqref="E415">
    <cfRule type="cellIs" dxfId="3321" priority="1637" operator="between">
      <formula>-0.1</formula>
      <formula>0.1</formula>
    </cfRule>
    <cfRule type="cellIs" dxfId="3320" priority="1638" operator="equal">
      <formula>""</formula>
    </cfRule>
  </conditionalFormatting>
  <conditionalFormatting sqref="E415">
    <cfRule type="cellIs" dxfId="3319" priority="1635" operator="between">
      <formula>-0.1</formula>
      <formula>0.1</formula>
    </cfRule>
    <cfRule type="cellIs" dxfId="3318" priority="1636" operator="equal">
      <formula>""</formula>
    </cfRule>
  </conditionalFormatting>
  <conditionalFormatting sqref="E415">
    <cfRule type="cellIs" dxfId="3317" priority="1633" operator="between">
      <formula>-0.1</formula>
      <formula>0.1</formula>
    </cfRule>
    <cfRule type="cellIs" dxfId="3316" priority="1634" operator="equal">
      <formula>""</formula>
    </cfRule>
  </conditionalFormatting>
  <conditionalFormatting sqref="E415">
    <cfRule type="cellIs" dxfId="3315" priority="1631" operator="between">
      <formula>-0.1</formula>
      <formula>0.1</formula>
    </cfRule>
    <cfRule type="cellIs" dxfId="3314" priority="1632" operator="equal">
      <formula>""</formula>
    </cfRule>
  </conditionalFormatting>
  <conditionalFormatting sqref="E415">
    <cfRule type="cellIs" dxfId="3313" priority="1629" operator="between">
      <formula>-0.1</formula>
      <formula>0.1</formula>
    </cfRule>
    <cfRule type="cellIs" dxfId="3312" priority="1630" operator="equal">
      <formula>""</formula>
    </cfRule>
  </conditionalFormatting>
  <conditionalFormatting sqref="E415">
    <cfRule type="cellIs" dxfId="3311" priority="1627" operator="between">
      <formula>-0.1</formula>
      <formula>0.1</formula>
    </cfRule>
    <cfRule type="cellIs" dxfId="3310" priority="1628" operator="equal">
      <formula>""</formula>
    </cfRule>
  </conditionalFormatting>
  <conditionalFormatting sqref="E415">
    <cfRule type="cellIs" dxfId="3309" priority="1625" operator="between">
      <formula>-0.1</formula>
      <formula>0.1</formula>
    </cfRule>
    <cfRule type="cellIs" dxfId="3308" priority="1626" operator="equal">
      <formula>""</formula>
    </cfRule>
  </conditionalFormatting>
  <conditionalFormatting sqref="E415">
    <cfRule type="cellIs" dxfId="3307" priority="1623" operator="between">
      <formula>-0.1</formula>
      <formula>0.1</formula>
    </cfRule>
    <cfRule type="cellIs" dxfId="3306" priority="1624" operator="equal">
      <formula>""</formula>
    </cfRule>
  </conditionalFormatting>
  <conditionalFormatting sqref="E415">
    <cfRule type="cellIs" dxfId="3305" priority="1621" operator="between">
      <formula>-0.1</formula>
      <formula>0.1</formula>
    </cfRule>
    <cfRule type="cellIs" dxfId="3304" priority="1622" operator="equal">
      <formula>""</formula>
    </cfRule>
  </conditionalFormatting>
  <conditionalFormatting sqref="E415">
    <cfRule type="cellIs" dxfId="3303" priority="1619" operator="between">
      <formula>-0.1</formula>
      <formula>0.1</formula>
    </cfRule>
    <cfRule type="cellIs" dxfId="3302" priority="1620" operator="equal">
      <formula>""</formula>
    </cfRule>
  </conditionalFormatting>
  <conditionalFormatting sqref="E415">
    <cfRule type="cellIs" dxfId="3301" priority="1617" operator="between">
      <formula>-0.1</formula>
      <formula>0.1</formula>
    </cfRule>
    <cfRule type="cellIs" dxfId="3300" priority="1618" operator="equal">
      <formula>""</formula>
    </cfRule>
  </conditionalFormatting>
  <conditionalFormatting sqref="E415">
    <cfRule type="cellIs" dxfId="3299" priority="1615" operator="between">
      <formula>-0.1</formula>
      <formula>0.1</formula>
    </cfRule>
    <cfRule type="cellIs" dxfId="3298" priority="1616" operator="equal">
      <formula>""</formula>
    </cfRule>
  </conditionalFormatting>
  <conditionalFormatting sqref="E420">
    <cfRule type="cellIs" dxfId="3297" priority="1596" operator="between">
      <formula>-0.1</formula>
      <formula>0.1</formula>
    </cfRule>
    <cfRule type="cellIs" dxfId="3296" priority="1597" operator="equal">
      <formula>""</formula>
    </cfRule>
  </conditionalFormatting>
  <conditionalFormatting sqref="E420">
    <cfRule type="cellIs" dxfId="3295" priority="1594" operator="between">
      <formula>-0.1</formula>
      <formula>0.1</formula>
    </cfRule>
    <cfRule type="cellIs" dxfId="3294" priority="1595" operator="equal">
      <formula>""</formula>
    </cfRule>
  </conditionalFormatting>
  <conditionalFormatting sqref="E420">
    <cfRule type="cellIs" dxfId="3293" priority="1592" operator="between">
      <formula>-0.1</formula>
      <formula>0.1</formula>
    </cfRule>
    <cfRule type="cellIs" dxfId="3292" priority="1593" operator="equal">
      <formula>""</formula>
    </cfRule>
  </conditionalFormatting>
  <conditionalFormatting sqref="E420">
    <cfRule type="cellIs" dxfId="3291" priority="1590" operator="between">
      <formula>-0.1</formula>
      <formula>0.1</formula>
    </cfRule>
    <cfRule type="cellIs" dxfId="3290" priority="1591" operator="equal">
      <formula>""</formula>
    </cfRule>
  </conditionalFormatting>
  <conditionalFormatting sqref="E420">
    <cfRule type="cellIs" dxfId="3289" priority="1588" operator="between">
      <formula>-0.1</formula>
      <formula>0.1</formula>
    </cfRule>
    <cfRule type="cellIs" dxfId="3288" priority="1589" operator="equal">
      <formula>""</formula>
    </cfRule>
  </conditionalFormatting>
  <conditionalFormatting sqref="E420">
    <cfRule type="cellIs" dxfId="3287" priority="1586" operator="between">
      <formula>-0.1</formula>
      <formula>0.1</formula>
    </cfRule>
    <cfRule type="cellIs" dxfId="3286" priority="1587" operator="equal">
      <formula>""</formula>
    </cfRule>
  </conditionalFormatting>
  <conditionalFormatting sqref="E420">
    <cfRule type="cellIs" dxfId="3285" priority="1584" operator="between">
      <formula>-0.1</formula>
      <formula>0.1</formula>
    </cfRule>
    <cfRule type="cellIs" dxfId="3284" priority="1585" operator="equal">
      <formula>""</formula>
    </cfRule>
  </conditionalFormatting>
  <conditionalFormatting sqref="E420">
    <cfRule type="cellIs" dxfId="3283" priority="1582" operator="between">
      <formula>-0.1</formula>
      <formula>0.1</formula>
    </cfRule>
    <cfRule type="cellIs" dxfId="3282" priority="1583" operator="equal">
      <formula>""</formula>
    </cfRule>
  </conditionalFormatting>
  <conditionalFormatting sqref="E420">
    <cfRule type="cellIs" dxfId="3281" priority="1580" operator="between">
      <formula>-0.1</formula>
      <formula>0.1</formula>
    </cfRule>
    <cfRule type="cellIs" dxfId="3280" priority="1581" operator="equal">
      <formula>""</formula>
    </cfRule>
  </conditionalFormatting>
  <conditionalFormatting sqref="E420">
    <cfRule type="cellIs" dxfId="3279" priority="1578" operator="between">
      <formula>-0.1</formula>
      <formula>0.1</formula>
    </cfRule>
    <cfRule type="cellIs" dxfId="3278" priority="1579" operator="equal">
      <formula>""</formula>
    </cfRule>
  </conditionalFormatting>
  <conditionalFormatting sqref="E420">
    <cfRule type="cellIs" dxfId="3277" priority="1576" operator="between">
      <formula>-0.1</formula>
      <formula>0.1</formula>
    </cfRule>
    <cfRule type="cellIs" dxfId="3276" priority="1577" operator="equal">
      <formula>""</formula>
    </cfRule>
  </conditionalFormatting>
  <conditionalFormatting sqref="E420">
    <cfRule type="cellIs" dxfId="3275" priority="1574" operator="between">
      <formula>-0.1</formula>
      <formula>0.1</formula>
    </cfRule>
    <cfRule type="cellIs" dxfId="3274" priority="1575" operator="equal">
      <formula>""</formula>
    </cfRule>
  </conditionalFormatting>
  <conditionalFormatting sqref="E432:E433">
    <cfRule type="cellIs" dxfId="3273" priority="1555" operator="between">
      <formula>-0.1</formula>
      <formula>0.1</formula>
    </cfRule>
    <cfRule type="cellIs" dxfId="3272" priority="1556" operator="equal">
      <formula>""</formula>
    </cfRule>
  </conditionalFormatting>
  <conditionalFormatting sqref="E432:E433">
    <cfRule type="cellIs" dxfId="3271" priority="1553" operator="between">
      <formula>-0.1</formula>
      <formula>0.1</formula>
    </cfRule>
    <cfRule type="cellIs" dxfId="3270" priority="1554" operator="equal">
      <formula>""</formula>
    </cfRule>
  </conditionalFormatting>
  <conditionalFormatting sqref="E432:E433">
    <cfRule type="cellIs" dxfId="3269" priority="1551" operator="between">
      <formula>-0.1</formula>
      <formula>0.1</formula>
    </cfRule>
    <cfRule type="cellIs" dxfId="3268" priority="1552" operator="equal">
      <formula>""</formula>
    </cfRule>
  </conditionalFormatting>
  <conditionalFormatting sqref="E432:E433">
    <cfRule type="cellIs" dxfId="3267" priority="1549" operator="between">
      <formula>-0.1</formula>
      <formula>0.1</formula>
    </cfRule>
    <cfRule type="cellIs" dxfId="3266" priority="1550" operator="equal">
      <formula>""</formula>
    </cfRule>
  </conditionalFormatting>
  <conditionalFormatting sqref="E432:E433">
    <cfRule type="cellIs" dxfId="3265" priority="1547" operator="between">
      <formula>-0.1</formula>
      <formula>0.1</formula>
    </cfRule>
    <cfRule type="cellIs" dxfId="3264" priority="1548" operator="equal">
      <formula>""</formula>
    </cfRule>
  </conditionalFormatting>
  <conditionalFormatting sqref="E432:E433">
    <cfRule type="cellIs" dxfId="3263" priority="1545" operator="between">
      <formula>-0.1</formula>
      <formula>0.1</formula>
    </cfRule>
    <cfRule type="cellIs" dxfId="3262" priority="1546" operator="equal">
      <formula>""</formula>
    </cfRule>
  </conditionalFormatting>
  <conditionalFormatting sqref="E432:E433">
    <cfRule type="cellIs" dxfId="3261" priority="1543" operator="between">
      <formula>-0.1</formula>
      <formula>0.1</formula>
    </cfRule>
    <cfRule type="cellIs" dxfId="3260" priority="1544" operator="equal">
      <formula>""</formula>
    </cfRule>
  </conditionalFormatting>
  <conditionalFormatting sqref="E432:E433">
    <cfRule type="cellIs" dxfId="3259" priority="1541" operator="between">
      <formula>-0.1</formula>
      <formula>0.1</formula>
    </cfRule>
    <cfRule type="cellIs" dxfId="3258" priority="1542" operator="equal">
      <formula>""</formula>
    </cfRule>
  </conditionalFormatting>
  <conditionalFormatting sqref="E432:E433">
    <cfRule type="cellIs" dxfId="3257" priority="1539" operator="between">
      <formula>-0.1</formula>
      <formula>0.1</formula>
    </cfRule>
    <cfRule type="cellIs" dxfId="3256" priority="1540" operator="equal">
      <formula>""</formula>
    </cfRule>
  </conditionalFormatting>
  <conditionalFormatting sqref="E432:E433">
    <cfRule type="cellIs" dxfId="3255" priority="1537" operator="between">
      <formula>-0.1</formula>
      <formula>0.1</formula>
    </cfRule>
    <cfRule type="cellIs" dxfId="3254" priority="1538" operator="equal">
      <formula>""</formula>
    </cfRule>
  </conditionalFormatting>
  <conditionalFormatting sqref="E432:E433">
    <cfRule type="cellIs" dxfId="3253" priority="1535" operator="between">
      <formula>-0.1</formula>
      <formula>0.1</formula>
    </cfRule>
    <cfRule type="cellIs" dxfId="3252" priority="1536" operator="equal">
      <formula>""</formula>
    </cfRule>
  </conditionalFormatting>
  <conditionalFormatting sqref="E432:E433">
    <cfRule type="cellIs" dxfId="3251" priority="1533" operator="between">
      <formula>-0.1</formula>
      <formula>0.1</formula>
    </cfRule>
    <cfRule type="cellIs" dxfId="3250" priority="1534" operator="equal">
      <formula>""</formula>
    </cfRule>
  </conditionalFormatting>
  <conditionalFormatting sqref="E441">
    <cfRule type="cellIs" dxfId="3249" priority="1473" operator="between">
      <formula>-0.1</formula>
      <formula>0.1</formula>
    </cfRule>
    <cfRule type="cellIs" dxfId="3248" priority="1474" operator="equal">
      <formula>""</formula>
    </cfRule>
  </conditionalFormatting>
  <conditionalFormatting sqref="E441">
    <cfRule type="cellIs" dxfId="3247" priority="1471" operator="between">
      <formula>-0.1</formula>
      <formula>0.1</formula>
    </cfRule>
    <cfRule type="cellIs" dxfId="3246" priority="1472" operator="equal">
      <formula>""</formula>
    </cfRule>
  </conditionalFormatting>
  <conditionalFormatting sqref="E441">
    <cfRule type="cellIs" dxfId="3245" priority="1469" operator="between">
      <formula>-0.1</formula>
      <formula>0.1</formula>
    </cfRule>
    <cfRule type="cellIs" dxfId="3244" priority="1470" operator="equal">
      <formula>""</formula>
    </cfRule>
  </conditionalFormatting>
  <conditionalFormatting sqref="E441">
    <cfRule type="cellIs" dxfId="3243" priority="1467" operator="between">
      <formula>-0.1</formula>
      <formula>0.1</formula>
    </cfRule>
    <cfRule type="cellIs" dxfId="3242" priority="1468" operator="equal">
      <formula>""</formula>
    </cfRule>
  </conditionalFormatting>
  <conditionalFormatting sqref="E441">
    <cfRule type="cellIs" dxfId="3241" priority="1465" operator="between">
      <formula>-0.1</formula>
      <formula>0.1</formula>
    </cfRule>
    <cfRule type="cellIs" dxfId="3240" priority="1466" operator="equal">
      <formula>""</formula>
    </cfRule>
  </conditionalFormatting>
  <conditionalFormatting sqref="E441">
    <cfRule type="cellIs" dxfId="3239" priority="1463" operator="between">
      <formula>-0.1</formula>
      <formula>0.1</formula>
    </cfRule>
    <cfRule type="cellIs" dxfId="3238" priority="1464" operator="equal">
      <formula>""</formula>
    </cfRule>
  </conditionalFormatting>
  <conditionalFormatting sqref="E441">
    <cfRule type="cellIs" dxfId="3237" priority="1461" operator="between">
      <formula>-0.1</formula>
      <formula>0.1</formula>
    </cfRule>
    <cfRule type="cellIs" dxfId="3236" priority="1462" operator="equal">
      <formula>""</formula>
    </cfRule>
  </conditionalFormatting>
  <conditionalFormatting sqref="E441">
    <cfRule type="cellIs" dxfId="3235" priority="1459" operator="between">
      <formula>-0.1</formula>
      <formula>0.1</formula>
    </cfRule>
    <cfRule type="cellIs" dxfId="3234" priority="1460" operator="equal">
      <formula>""</formula>
    </cfRule>
  </conditionalFormatting>
  <conditionalFormatting sqref="E441">
    <cfRule type="cellIs" dxfId="3233" priority="1457" operator="between">
      <formula>-0.1</formula>
      <formula>0.1</formula>
    </cfRule>
    <cfRule type="cellIs" dxfId="3232" priority="1458" operator="equal">
      <formula>""</formula>
    </cfRule>
  </conditionalFormatting>
  <conditionalFormatting sqref="E441">
    <cfRule type="cellIs" dxfId="3231" priority="1455" operator="between">
      <formula>-0.1</formula>
      <formula>0.1</formula>
    </cfRule>
    <cfRule type="cellIs" dxfId="3230" priority="1456" operator="equal">
      <formula>""</formula>
    </cfRule>
  </conditionalFormatting>
  <conditionalFormatting sqref="E441">
    <cfRule type="cellIs" dxfId="3229" priority="1453" operator="between">
      <formula>-0.1</formula>
      <formula>0.1</formula>
    </cfRule>
    <cfRule type="cellIs" dxfId="3228" priority="1454" operator="equal">
      <formula>""</formula>
    </cfRule>
  </conditionalFormatting>
  <conditionalFormatting sqref="E441">
    <cfRule type="cellIs" dxfId="3227" priority="1451" operator="between">
      <formula>-0.1</formula>
      <formula>0.1</formula>
    </cfRule>
    <cfRule type="cellIs" dxfId="3226" priority="1452" operator="equal">
      <formula>""</formula>
    </cfRule>
  </conditionalFormatting>
  <conditionalFormatting sqref="E447:E448">
    <cfRule type="cellIs" dxfId="3225" priority="1432" operator="between">
      <formula>-0.1</formula>
      <formula>0.1</formula>
    </cfRule>
    <cfRule type="cellIs" dxfId="3224" priority="1433" operator="equal">
      <formula>""</formula>
    </cfRule>
  </conditionalFormatting>
  <conditionalFormatting sqref="E447:E448">
    <cfRule type="cellIs" dxfId="3223" priority="1430" operator="between">
      <formula>-0.1</formula>
      <formula>0.1</formula>
    </cfRule>
    <cfRule type="cellIs" dxfId="3222" priority="1431" operator="equal">
      <formula>""</formula>
    </cfRule>
  </conditionalFormatting>
  <conditionalFormatting sqref="E447:E448">
    <cfRule type="cellIs" dxfId="3221" priority="1428" operator="between">
      <formula>-0.1</formula>
      <formula>0.1</formula>
    </cfRule>
    <cfRule type="cellIs" dxfId="3220" priority="1429" operator="equal">
      <formula>""</formula>
    </cfRule>
  </conditionalFormatting>
  <conditionalFormatting sqref="E447:E448">
    <cfRule type="cellIs" dxfId="3219" priority="1426" operator="between">
      <formula>-0.1</formula>
      <formula>0.1</formula>
    </cfRule>
    <cfRule type="cellIs" dxfId="3218" priority="1427" operator="equal">
      <formula>""</formula>
    </cfRule>
  </conditionalFormatting>
  <conditionalFormatting sqref="E447:E448">
    <cfRule type="cellIs" dxfId="3217" priority="1424" operator="between">
      <formula>-0.1</formula>
      <formula>0.1</formula>
    </cfRule>
    <cfRule type="cellIs" dxfId="3216" priority="1425" operator="equal">
      <formula>""</formula>
    </cfRule>
  </conditionalFormatting>
  <conditionalFormatting sqref="E447:E448">
    <cfRule type="cellIs" dxfId="3215" priority="1422" operator="between">
      <formula>-0.1</formula>
      <formula>0.1</formula>
    </cfRule>
    <cfRule type="cellIs" dxfId="3214" priority="1423" operator="equal">
      <formula>""</formula>
    </cfRule>
  </conditionalFormatting>
  <conditionalFormatting sqref="E447:E448">
    <cfRule type="cellIs" dxfId="3213" priority="1420" operator="between">
      <formula>-0.1</formula>
      <formula>0.1</formula>
    </cfRule>
    <cfRule type="cellIs" dxfId="3212" priority="1421" operator="equal">
      <formula>""</formula>
    </cfRule>
  </conditionalFormatting>
  <conditionalFormatting sqref="E447:E448">
    <cfRule type="cellIs" dxfId="3211" priority="1418" operator="between">
      <formula>-0.1</formula>
      <formula>0.1</formula>
    </cfRule>
    <cfRule type="cellIs" dxfId="3210" priority="1419" operator="equal">
      <formula>""</formula>
    </cfRule>
  </conditionalFormatting>
  <conditionalFormatting sqref="E447:E448">
    <cfRule type="cellIs" dxfId="3209" priority="1416" operator="between">
      <formula>-0.1</formula>
      <formula>0.1</formula>
    </cfRule>
    <cfRule type="cellIs" dxfId="3208" priority="1417" operator="equal">
      <formula>""</formula>
    </cfRule>
  </conditionalFormatting>
  <conditionalFormatting sqref="E447:E448">
    <cfRule type="cellIs" dxfId="3207" priority="1414" operator="between">
      <formula>-0.1</formula>
      <formula>0.1</formula>
    </cfRule>
    <cfRule type="cellIs" dxfId="3206" priority="1415" operator="equal">
      <formula>""</formula>
    </cfRule>
  </conditionalFormatting>
  <conditionalFormatting sqref="E447:E448">
    <cfRule type="cellIs" dxfId="3205" priority="1412" operator="between">
      <formula>-0.1</formula>
      <formula>0.1</formula>
    </cfRule>
    <cfRule type="cellIs" dxfId="3204" priority="1413" operator="equal">
      <formula>""</formula>
    </cfRule>
  </conditionalFormatting>
  <conditionalFormatting sqref="E447:E448">
    <cfRule type="cellIs" dxfId="3203" priority="1410" operator="between">
      <formula>-0.1</formula>
      <formula>0.1</formula>
    </cfRule>
    <cfRule type="cellIs" dxfId="3202" priority="1411" operator="equal">
      <formula>""</formula>
    </cfRule>
  </conditionalFormatting>
  <conditionalFormatting sqref="E326">
    <cfRule type="cellIs" dxfId="3201" priority="1393" operator="between">
      <formula>-0.1</formula>
      <formula>0.1</formula>
    </cfRule>
    <cfRule type="cellIs" dxfId="3200" priority="1394" operator="equal">
      <formula>""</formula>
    </cfRule>
  </conditionalFormatting>
  <conditionalFormatting sqref="E326">
    <cfRule type="cellIs" dxfId="3199" priority="1391" operator="between">
      <formula>-0.1</formula>
      <formula>0.1</formula>
    </cfRule>
    <cfRule type="cellIs" dxfId="3198" priority="1392" operator="equal">
      <formula>""</formula>
    </cfRule>
  </conditionalFormatting>
  <conditionalFormatting sqref="E326">
    <cfRule type="cellIs" dxfId="3197" priority="1389" operator="between">
      <formula>-0.1</formula>
      <formula>0.1</formula>
    </cfRule>
    <cfRule type="cellIs" dxfId="3196" priority="1390" operator="equal">
      <formula>""</formula>
    </cfRule>
  </conditionalFormatting>
  <conditionalFormatting sqref="E326">
    <cfRule type="cellIs" dxfId="3195" priority="1387" operator="between">
      <formula>-0.1</formula>
      <formula>0.1</formula>
    </cfRule>
    <cfRule type="cellIs" dxfId="3194" priority="1388" operator="equal">
      <formula>""</formula>
    </cfRule>
  </conditionalFormatting>
  <conditionalFormatting sqref="E331:E333">
    <cfRule type="cellIs" dxfId="3193" priority="1378" operator="between">
      <formula>-0.1</formula>
      <formula>0.1</formula>
    </cfRule>
    <cfRule type="cellIs" dxfId="3192" priority="1379" operator="equal">
      <formula>""</formula>
    </cfRule>
  </conditionalFormatting>
  <conditionalFormatting sqref="E331:E333">
    <cfRule type="cellIs" dxfId="3191" priority="1376" operator="between">
      <formula>-0.1</formula>
      <formula>0.1</formula>
    </cfRule>
    <cfRule type="cellIs" dxfId="3190" priority="1377" operator="equal">
      <formula>""</formula>
    </cfRule>
  </conditionalFormatting>
  <conditionalFormatting sqref="E331:E333">
    <cfRule type="cellIs" dxfId="3189" priority="1374" operator="between">
      <formula>-0.1</formula>
      <formula>0.1</formula>
    </cfRule>
    <cfRule type="cellIs" dxfId="3188" priority="1375" operator="equal">
      <formula>""</formula>
    </cfRule>
  </conditionalFormatting>
  <conditionalFormatting sqref="E355:E358">
    <cfRule type="cellIs" dxfId="3187" priority="1365" operator="between">
      <formula>-0.1</formula>
      <formula>0.1</formula>
    </cfRule>
    <cfRule type="cellIs" dxfId="3186" priority="1366" operator="equal">
      <formula>""</formula>
    </cfRule>
  </conditionalFormatting>
  <conditionalFormatting sqref="E355:E358">
    <cfRule type="cellIs" dxfId="3185" priority="1363" operator="between">
      <formula>-0.1</formula>
      <formula>0.1</formula>
    </cfRule>
    <cfRule type="cellIs" dxfId="3184" priority="1364" operator="equal">
      <formula>""</formula>
    </cfRule>
  </conditionalFormatting>
  <conditionalFormatting sqref="E355:E358">
    <cfRule type="cellIs" dxfId="3183" priority="1361" operator="between">
      <formula>-0.1</formula>
      <formula>0.1</formula>
    </cfRule>
    <cfRule type="cellIs" dxfId="3182" priority="1362" operator="equal">
      <formula>""</formula>
    </cfRule>
  </conditionalFormatting>
  <conditionalFormatting sqref="E366">
    <cfRule type="cellIs" dxfId="3181" priority="1350" operator="between">
      <formula>-0.1</formula>
      <formula>0.1</formula>
    </cfRule>
    <cfRule type="cellIs" dxfId="3180" priority="1351" operator="equal">
      <formula>""</formula>
    </cfRule>
  </conditionalFormatting>
  <conditionalFormatting sqref="E366">
    <cfRule type="cellIs" dxfId="3179" priority="1348" operator="between">
      <formula>-0.1</formula>
      <formula>0.1</formula>
    </cfRule>
    <cfRule type="cellIs" dxfId="3178" priority="1349" operator="equal">
      <formula>""</formula>
    </cfRule>
  </conditionalFormatting>
  <conditionalFormatting sqref="E366">
    <cfRule type="cellIs" dxfId="3177" priority="1346" operator="between">
      <formula>-0.1</formula>
      <formula>0.1</formula>
    </cfRule>
    <cfRule type="cellIs" dxfId="3176" priority="1347" operator="equal">
      <formula>""</formula>
    </cfRule>
  </conditionalFormatting>
  <conditionalFormatting sqref="E310">
    <cfRule type="cellIs" dxfId="3175" priority="1343" operator="greaterThan">
      <formula>""""""</formula>
    </cfRule>
  </conditionalFormatting>
  <conditionalFormatting sqref="E300">
    <cfRule type="cellIs" dxfId="3174" priority="1342" operator="greaterThan">
      <formula>""""""</formula>
    </cfRule>
  </conditionalFormatting>
  <conditionalFormatting sqref="E5">
    <cfRule type="cellIs" dxfId="3173" priority="1320" operator="equal">
      <formula>""</formula>
    </cfRule>
    <cfRule type="cellIs" dxfId="3172" priority="1321" operator="notBetween">
      <formula>-0.5</formula>
      <formula>0.5</formula>
    </cfRule>
    <cfRule type="cellIs" dxfId="3171" priority="1322" operator="notBetween">
      <formula>-0.3333</formula>
      <formula>0.3333</formula>
    </cfRule>
    <cfRule type="cellIs" dxfId="3170" priority="1323" operator="notBetween">
      <formula>-0.1</formula>
      <formula>0.1</formula>
    </cfRule>
    <cfRule type="cellIs" dxfId="3169" priority="1324" operator="between">
      <formula>-0.1</formula>
      <formula>0.1</formula>
    </cfRule>
  </conditionalFormatting>
  <conditionalFormatting sqref="E321">
    <cfRule type="cellIs" dxfId="3168" priority="1055" operator="equal">
      <formula>""</formula>
    </cfRule>
    <cfRule type="cellIs" dxfId="3167" priority="1056" operator="notBetween">
      <formula>-0.5</formula>
      <formula>0.5</formula>
    </cfRule>
    <cfRule type="cellIs" dxfId="3166" priority="1057" operator="notBetween">
      <formula>-0.3333</formula>
      <formula>0.3333</formula>
    </cfRule>
    <cfRule type="cellIs" dxfId="3165" priority="1058" operator="notBetween">
      <formula>-0.1</formula>
      <formula>0.1</formula>
    </cfRule>
    <cfRule type="cellIs" dxfId="3164" priority="1059" operator="between">
      <formula>-0.1</formula>
      <formula>0.1</formula>
    </cfRule>
  </conditionalFormatting>
  <conditionalFormatting sqref="E321">
    <cfRule type="cellIs" dxfId="3163" priority="1054" operator="equal">
      <formula>""</formula>
    </cfRule>
  </conditionalFormatting>
  <conditionalFormatting sqref="E321">
    <cfRule type="cellIs" dxfId="3162" priority="1053" operator="equal">
      <formula>""</formula>
    </cfRule>
  </conditionalFormatting>
  <conditionalFormatting sqref="E321">
    <cfRule type="cellIs" dxfId="3161" priority="1052" operator="equal">
      <formula>""</formula>
    </cfRule>
  </conditionalFormatting>
  <conditionalFormatting sqref="E321">
    <cfRule type="cellIs" dxfId="3160" priority="1051" operator="equal">
      <formula>""</formula>
    </cfRule>
  </conditionalFormatting>
  <conditionalFormatting sqref="E321">
    <cfRule type="cellIs" dxfId="3159" priority="1050" operator="between">
      <formula>-0.1</formula>
      <formula>0.1</formula>
    </cfRule>
  </conditionalFormatting>
  <conditionalFormatting sqref="E427:E429">
    <cfRule type="cellIs" dxfId="3158" priority="875" operator="equal">
      <formula>""</formula>
    </cfRule>
  </conditionalFormatting>
  <conditionalFormatting sqref="E78">
    <cfRule type="cellIs" dxfId="3157" priority="865" operator="equal">
      <formula>""</formula>
    </cfRule>
  </conditionalFormatting>
  <conditionalFormatting sqref="E78">
    <cfRule type="cellIs" dxfId="3156" priority="864" operator="equal">
      <formula>""</formula>
    </cfRule>
  </conditionalFormatting>
  <conditionalFormatting sqref="L42 L44:L46">
    <cfRule type="cellIs" dxfId="3155" priority="735" operator="equal">
      <formula>""</formula>
    </cfRule>
    <cfRule type="cellIs" dxfId="3154" priority="736" operator="notBetween">
      <formula>-0.5</formula>
      <formula>0.5</formula>
    </cfRule>
    <cfRule type="cellIs" dxfId="3153" priority="737" operator="notBetween">
      <formula>-0.3333</formula>
      <formula>0.3333</formula>
    </cfRule>
    <cfRule type="cellIs" dxfId="3152" priority="738" operator="notBetween">
      <formula>-0.1</formula>
      <formula>0.1</formula>
    </cfRule>
    <cfRule type="cellIs" dxfId="3151" priority="739" operator="between">
      <formula>-0.1</formula>
      <formula>0.1</formula>
    </cfRule>
  </conditionalFormatting>
  <conditionalFormatting sqref="E26">
    <cfRule type="cellIs" dxfId="3150" priority="87" operator="equal">
      <formula>""</formula>
    </cfRule>
    <cfRule type="cellIs" dxfId="3149" priority="88" operator="notBetween">
      <formula>-0.5</formula>
      <formula>0.5</formula>
    </cfRule>
    <cfRule type="cellIs" dxfId="3148" priority="89" operator="notBetween">
      <formula>-0.3333</formula>
      <formula>0.3333</formula>
    </cfRule>
    <cfRule type="cellIs" dxfId="3147" priority="90" operator="notBetween">
      <formula>-0.1</formula>
      <formula>0.1</formula>
    </cfRule>
    <cfRule type="cellIs" dxfId="3146" priority="91" operator="between">
      <formula>-0.1</formula>
      <formula>0.1</formula>
    </cfRule>
  </conditionalFormatting>
  <conditionalFormatting sqref="E39">
    <cfRule type="cellIs" dxfId="3145" priority="152" operator="equal">
      <formula>""</formula>
    </cfRule>
    <cfRule type="cellIs" dxfId="3144" priority="153" operator="notBetween">
      <formula>-0.5</formula>
      <formula>0.5</formula>
    </cfRule>
    <cfRule type="cellIs" dxfId="3143" priority="154" operator="notBetween">
      <formula>-0.3333</formula>
      <formula>0.3333</formula>
    </cfRule>
    <cfRule type="cellIs" dxfId="3142" priority="155" operator="notBetween">
      <formula>-0.1</formula>
      <formula>0.1</formula>
    </cfRule>
    <cfRule type="cellIs" dxfId="3141" priority="156" operator="between">
      <formula>-0.1</formula>
      <formula>0.1</formula>
    </cfRule>
  </conditionalFormatting>
  <conditionalFormatting sqref="E32">
    <cfRule type="cellIs" dxfId="3140" priority="52" operator="equal">
      <formula>""</formula>
    </cfRule>
    <cfRule type="cellIs" dxfId="3139" priority="53" operator="notBetween">
      <formula>-0.5</formula>
      <formula>0.5</formula>
    </cfRule>
    <cfRule type="cellIs" dxfId="3138" priority="54" operator="notBetween">
      <formula>-0.3333</formula>
      <formula>0.3333</formula>
    </cfRule>
    <cfRule type="cellIs" dxfId="3137" priority="55" operator="notBetween">
      <formula>-0.1</formula>
      <formula>0.1</formula>
    </cfRule>
    <cfRule type="cellIs" dxfId="3136" priority="56" operator="between">
      <formula>-0.1</formula>
      <formula>0.1</formula>
    </cfRule>
  </conditionalFormatting>
  <conditionalFormatting sqref="E12 E59:E66 E73 E83 E87:E89 E92:E94 E103 E110 E113:E116 E123 E129 E131:E135 E137:E139 E142:E143 E146:E150 E152 E154:E155 E35 E160:E162 E164:E166 E169:E170 E181 E219:E221 E237:E239 E183 E185:E187 E189:E192 E194:E197 E199:E201 E203:E208 E210:E211 E216:E217 E223:E224 E229:E231 E251:E253 E255:E257 E157:E158 E263:E264 E271:E276 E286:E287 E329:E330 E336 E362:E365 E368:E369 E372 E395 E415:E418 E420 E432:E433 E447:E448 E450:E457 E459:E465 E351:E353 E347:E349 E297:E299 E311:E312 E301:E309 E75 E80 E125 E23:E24 E14 E175:E176 E178:E179 E266:E269 E278:E281 E283:E284 E289:E292 E294:E295 E338:E340 E342:E344 E374:E375 E378:E380 E388:E390 E382:E385 E398:E400 E402:E405 E410:E413 E422:E424 E426 E430 E436:E445">
    <cfRule type="cellIs" dxfId="3135" priority="1853" operator="equal">
      <formula>""</formula>
    </cfRule>
    <cfRule type="cellIs" dxfId="3134" priority="1854" operator="notBetween">
      <formula>-0.5</formula>
      <formula>0.5</formula>
    </cfRule>
    <cfRule type="cellIs" dxfId="3133" priority="1855" operator="notBetween">
      <formula>-0.3333</formula>
      <formula>0.3333</formula>
    </cfRule>
    <cfRule type="cellIs" dxfId="3132" priority="1856" operator="notBetween">
      <formula>-0.1</formula>
      <formula>0.1</formula>
    </cfRule>
    <cfRule type="cellIs" dxfId="3131" priority="1857" operator="between">
      <formula>-0.1</formula>
      <formula>0.1</formula>
    </cfRule>
  </conditionalFormatting>
  <conditionalFormatting sqref="E12">
    <cfRule type="cellIs" dxfId="3130" priority="1852" operator="equal">
      <formula>""</formula>
    </cfRule>
  </conditionalFormatting>
  <conditionalFormatting sqref="E23:E24">
    <cfRule type="cellIs" dxfId="3129" priority="1851" operator="equal">
      <formula>""</formula>
    </cfRule>
  </conditionalFormatting>
  <conditionalFormatting sqref="E35">
    <cfRule type="cellIs" dxfId="3128" priority="1850" operator="equal">
      <formula>""</formula>
    </cfRule>
  </conditionalFormatting>
  <conditionalFormatting sqref="E157">
    <cfRule type="cellIs" dxfId="3127" priority="1774" operator="between">
      <formula>-0.1</formula>
      <formula>0.1</formula>
    </cfRule>
    <cfRule type="cellIs" dxfId="3126" priority="1849" operator="equal">
      <formula>""</formula>
    </cfRule>
  </conditionalFormatting>
  <conditionalFormatting sqref="E158">
    <cfRule type="cellIs" dxfId="3125" priority="1848" operator="equal">
      <formula>""</formula>
    </cfRule>
  </conditionalFormatting>
  <conditionalFormatting sqref="E158">
    <cfRule type="cellIs" dxfId="3124" priority="1847" operator="equal">
      <formula>""</formula>
    </cfRule>
  </conditionalFormatting>
  <conditionalFormatting sqref="E23:E24">
    <cfRule type="cellIs" dxfId="3123" priority="1846" operator="equal">
      <formula>""</formula>
    </cfRule>
  </conditionalFormatting>
  <conditionalFormatting sqref="E23:E24">
    <cfRule type="cellIs" dxfId="3122" priority="1845" operator="between">
      <formula>-0.1</formula>
      <formula>0.1</formula>
    </cfRule>
  </conditionalFormatting>
  <conditionalFormatting sqref="E366">
    <cfRule type="cellIs" dxfId="3121" priority="1352" operator="equal">
      <formula>""</formula>
    </cfRule>
    <cfRule type="cellIs" dxfId="3120" priority="1353" operator="notBetween">
      <formula>-0.5</formula>
      <formula>0.5</formula>
    </cfRule>
    <cfRule type="cellIs" dxfId="3119" priority="1354" operator="notBetween">
      <formula>-0.3333</formula>
      <formula>0.3333</formula>
    </cfRule>
    <cfRule type="cellIs" dxfId="3118" priority="1355" operator="notBetween">
      <formula>-0.1</formula>
      <formula>0.1</formula>
    </cfRule>
    <cfRule type="cellIs" dxfId="3117" priority="1356" operator="between">
      <formula>-0.1</formula>
      <formula>0.1</formula>
    </cfRule>
  </conditionalFormatting>
  <conditionalFormatting sqref="E127">
    <cfRule type="cellIs" dxfId="3116" priority="1840" operator="equal">
      <formula>""</formula>
    </cfRule>
    <cfRule type="cellIs" dxfId="3115" priority="1841" operator="notBetween">
      <formula>-0.5</formula>
      <formula>0.5</formula>
    </cfRule>
    <cfRule type="cellIs" dxfId="3114" priority="1842" operator="notBetween">
      <formula>-0.3333</formula>
      <formula>0.3333</formula>
    </cfRule>
    <cfRule type="cellIs" dxfId="3113" priority="1843" operator="notBetween">
      <formula>-0.1</formula>
      <formula>0.1</formula>
    </cfRule>
    <cfRule type="cellIs" dxfId="3112" priority="1844" operator="between">
      <formula>-0.1</formula>
      <formula>0.1</formula>
    </cfRule>
  </conditionalFormatting>
  <conditionalFormatting sqref="E127">
    <cfRule type="cellIs" dxfId="3111" priority="1839" operator="equal">
      <formula>""</formula>
    </cfRule>
  </conditionalFormatting>
  <conditionalFormatting sqref="E127">
    <cfRule type="cellIs" dxfId="3110" priority="1838" operator="equal">
      <formula>""</formula>
    </cfRule>
  </conditionalFormatting>
  <conditionalFormatting sqref="E127">
    <cfRule type="cellIs" dxfId="3109" priority="1837" operator="equal">
      <formula>""</formula>
    </cfRule>
  </conditionalFormatting>
  <conditionalFormatting sqref="E127">
    <cfRule type="cellIs" dxfId="3108" priority="1836" operator="equal">
      <formula>""</formula>
    </cfRule>
  </conditionalFormatting>
  <conditionalFormatting sqref="E127">
    <cfRule type="cellIs" dxfId="3107" priority="1835" operator="between">
      <formula>-0.1</formula>
      <formula>0.1</formula>
    </cfRule>
  </conditionalFormatting>
  <conditionalFormatting sqref="E159">
    <cfRule type="cellIs" dxfId="3106" priority="1830" operator="equal">
      <formula>""</formula>
    </cfRule>
    <cfRule type="cellIs" dxfId="3105" priority="1831" operator="notBetween">
      <formula>-0.5</formula>
      <formula>0.5</formula>
    </cfRule>
    <cfRule type="cellIs" dxfId="3104" priority="1832" operator="notBetween">
      <formula>-0.3333</formula>
      <formula>0.3333</formula>
    </cfRule>
    <cfRule type="cellIs" dxfId="3103" priority="1833" operator="notBetween">
      <formula>-0.1</formula>
      <formula>0.1</formula>
    </cfRule>
    <cfRule type="cellIs" dxfId="3102" priority="1834" operator="between">
      <formula>-0.1</formula>
      <formula>0.1</formula>
    </cfRule>
  </conditionalFormatting>
  <conditionalFormatting sqref="E159">
    <cfRule type="cellIs" dxfId="3101" priority="1829" operator="equal">
      <formula>""</formula>
    </cfRule>
  </conditionalFormatting>
  <conditionalFormatting sqref="E159">
    <cfRule type="cellIs" dxfId="3100" priority="1828" operator="equal">
      <formula>""</formula>
    </cfRule>
  </conditionalFormatting>
  <conditionalFormatting sqref="E159">
    <cfRule type="cellIs" dxfId="3099" priority="1827" operator="equal">
      <formula>""</formula>
    </cfRule>
  </conditionalFormatting>
  <conditionalFormatting sqref="E159">
    <cfRule type="cellIs" dxfId="3098" priority="1826" operator="equal">
      <formula>""</formula>
    </cfRule>
  </conditionalFormatting>
  <conditionalFormatting sqref="E159">
    <cfRule type="cellIs" dxfId="3097" priority="1825" operator="between">
      <formula>-0.1</formula>
      <formula>0.1</formula>
    </cfRule>
  </conditionalFormatting>
  <conditionalFormatting sqref="E213">
    <cfRule type="cellIs" dxfId="3096" priority="1818" operator="between">
      <formula>-0.1</formula>
      <formula>0.1</formula>
    </cfRule>
    <cfRule type="cellIs" dxfId="3095" priority="1819" operator="equal">
      <formula>""</formula>
    </cfRule>
    <cfRule type="cellIs" dxfId="3094" priority="1820" operator="equal">
      <formula>""</formula>
    </cfRule>
    <cfRule type="cellIs" dxfId="3093" priority="1821" operator="notBetween">
      <formula>-0.5</formula>
      <formula>0.5</formula>
    </cfRule>
    <cfRule type="cellIs" dxfId="3092" priority="1822" operator="notBetween">
      <formula>-0.3333</formula>
      <formula>0.3333</formula>
    </cfRule>
    <cfRule type="cellIs" dxfId="3091" priority="1823" operator="notBetween">
      <formula>-0.1</formula>
      <formula>0.1</formula>
    </cfRule>
    <cfRule type="cellIs" dxfId="3090" priority="1824" operator="between">
      <formula>-0.1</formula>
      <formula>0.1</formula>
    </cfRule>
  </conditionalFormatting>
  <conditionalFormatting sqref="E269">
    <cfRule type="cellIs" dxfId="3089" priority="1775" operator="between">
      <formula>-0.1</formula>
      <formula>0.1</formula>
    </cfRule>
    <cfRule type="cellIs" dxfId="3088" priority="1776" operator="equal">
      <formula>""</formula>
    </cfRule>
  </conditionalFormatting>
  <conditionalFormatting sqref="E158">
    <cfRule type="cellIs" dxfId="3087" priority="1772" operator="between">
      <formula>-0.1</formula>
      <formula>0.1</formula>
    </cfRule>
    <cfRule type="cellIs" dxfId="3086" priority="1773" operator="equal">
      <formula>""</formula>
    </cfRule>
  </conditionalFormatting>
  <conditionalFormatting sqref="E240">
    <cfRule type="cellIs" dxfId="3085" priority="1765" operator="between">
      <formula>-0.1</formula>
      <formula>0.1</formula>
    </cfRule>
    <cfRule type="cellIs" dxfId="3084" priority="1766" operator="equal">
      <formula>""</formula>
    </cfRule>
    <cfRule type="cellIs" dxfId="3083" priority="1767" operator="equal">
      <formula>""</formula>
    </cfRule>
    <cfRule type="cellIs" dxfId="3082" priority="1768" operator="notBetween">
      <formula>-0.5</formula>
      <formula>0.5</formula>
    </cfRule>
    <cfRule type="cellIs" dxfId="3081" priority="1769" operator="notBetween">
      <formula>-0.3333</formula>
      <formula>0.3333</formula>
    </cfRule>
    <cfRule type="cellIs" dxfId="3080" priority="1770" operator="notBetween">
      <formula>-0.1</formula>
      <formula>0.1</formula>
    </cfRule>
    <cfRule type="cellIs" dxfId="3079" priority="1771" operator="between">
      <formula>-0.1</formula>
      <formula>0.1</formula>
    </cfRule>
  </conditionalFormatting>
  <conditionalFormatting sqref="E269">
    <cfRule type="cellIs" dxfId="3078" priority="1763" operator="between">
      <formula>-0.1</formula>
      <formula>0.1</formula>
    </cfRule>
    <cfRule type="cellIs" dxfId="3077" priority="1764" operator="equal">
      <formula>""</formula>
    </cfRule>
  </conditionalFormatting>
  <conditionalFormatting sqref="E271">
    <cfRule type="cellIs" dxfId="3076" priority="1759" operator="between">
      <formula>-0.1</formula>
      <formula>0.1</formula>
    </cfRule>
    <cfRule type="cellIs" dxfId="3075" priority="1760" operator="equal">
      <formula>""</formula>
    </cfRule>
  </conditionalFormatting>
  <conditionalFormatting sqref="E275">
    <cfRule type="cellIs" dxfId="3074" priority="1757" operator="between">
      <formula>-0.1</formula>
      <formula>0.1</formula>
    </cfRule>
    <cfRule type="cellIs" dxfId="3073" priority="1758" operator="equal">
      <formula>""</formula>
    </cfRule>
  </conditionalFormatting>
  <conditionalFormatting sqref="E275">
    <cfRule type="cellIs" dxfId="3072" priority="1755" operator="between">
      <formula>-0.1</formula>
      <formula>0.1</formula>
    </cfRule>
    <cfRule type="cellIs" dxfId="3071" priority="1756" operator="equal">
      <formula>""</formula>
    </cfRule>
  </conditionalFormatting>
  <conditionalFormatting sqref="E280">
    <cfRule type="cellIs" dxfId="3070" priority="1753" operator="between">
      <formula>-0.1</formula>
      <formula>0.1</formula>
    </cfRule>
    <cfRule type="cellIs" dxfId="3069" priority="1754" operator="equal">
      <formula>""</formula>
    </cfRule>
  </conditionalFormatting>
  <conditionalFormatting sqref="E280">
    <cfRule type="cellIs" dxfId="3068" priority="1751" operator="between">
      <formula>-0.1</formula>
      <formula>0.1</formula>
    </cfRule>
    <cfRule type="cellIs" dxfId="3067" priority="1752" operator="equal">
      <formula>""</formula>
    </cfRule>
  </conditionalFormatting>
  <conditionalFormatting sqref="E415">
    <cfRule type="cellIs" dxfId="3066" priority="1614" operator="equal">
      <formula>""</formula>
    </cfRule>
    <cfRule type="cellIs" dxfId="3065" priority="1653" operator="between">
      <formula>-0.1</formula>
      <formula>0.1</formula>
    </cfRule>
    <cfRule type="cellIs" dxfId="3064" priority="1654" operator="equal">
      <formula>""</formula>
    </cfRule>
  </conditionalFormatting>
  <conditionalFormatting sqref="E415">
    <cfRule type="cellIs" dxfId="3063" priority="1639" operator="between">
      <formula>-0.1</formula>
      <formula>0.1</formula>
    </cfRule>
    <cfRule type="cellIs" dxfId="3062" priority="1640" operator="equal">
      <formula>""</formula>
    </cfRule>
  </conditionalFormatting>
  <conditionalFormatting sqref="E420">
    <cfRule type="cellIs" dxfId="3061" priority="1573" operator="equal">
      <formula>""</formula>
    </cfRule>
    <cfRule type="cellIs" dxfId="3060" priority="1612" operator="between">
      <formula>-0.1</formula>
      <formula>0.1</formula>
    </cfRule>
    <cfRule type="cellIs" dxfId="3059" priority="1613" operator="equal">
      <formula>""</formula>
    </cfRule>
  </conditionalFormatting>
  <conditionalFormatting sqref="E420">
    <cfRule type="cellIs" dxfId="3058" priority="1610" operator="between">
      <formula>-0.1</formula>
      <formula>0.1</formula>
    </cfRule>
    <cfRule type="cellIs" dxfId="3057" priority="1611" operator="equal">
      <formula>""</formula>
    </cfRule>
  </conditionalFormatting>
  <conditionalFormatting sqref="E420">
    <cfRule type="cellIs" dxfId="3056" priority="1608" operator="between">
      <formula>-0.1</formula>
      <formula>0.1</formula>
    </cfRule>
    <cfRule type="cellIs" dxfId="3055" priority="1609" operator="equal">
      <formula>""</formula>
    </cfRule>
  </conditionalFormatting>
  <conditionalFormatting sqref="E420">
    <cfRule type="cellIs" dxfId="3054" priority="1606" operator="between">
      <formula>-0.1</formula>
      <formula>0.1</formula>
    </cfRule>
    <cfRule type="cellIs" dxfId="3053" priority="1607" operator="equal">
      <formula>""</formula>
    </cfRule>
  </conditionalFormatting>
  <conditionalFormatting sqref="E420">
    <cfRule type="cellIs" dxfId="3052" priority="1604" operator="between">
      <formula>-0.1</formula>
      <formula>0.1</formula>
    </cfRule>
    <cfRule type="cellIs" dxfId="3051" priority="1605" operator="equal">
      <formula>""</formula>
    </cfRule>
  </conditionalFormatting>
  <conditionalFormatting sqref="E420">
    <cfRule type="cellIs" dxfId="3050" priority="1602" operator="between">
      <formula>-0.1</formula>
      <formula>0.1</formula>
    </cfRule>
    <cfRule type="cellIs" dxfId="3049" priority="1603" operator="equal">
      <formula>""</formula>
    </cfRule>
  </conditionalFormatting>
  <conditionalFormatting sqref="E420">
    <cfRule type="cellIs" dxfId="3048" priority="1600" operator="between">
      <formula>-0.1</formula>
      <formula>0.1</formula>
    </cfRule>
    <cfRule type="cellIs" dxfId="3047" priority="1601" operator="equal">
      <formula>""</formula>
    </cfRule>
  </conditionalFormatting>
  <conditionalFormatting sqref="E420">
    <cfRule type="cellIs" dxfId="3046" priority="1598" operator="between">
      <formula>-0.1</formula>
      <formula>0.1</formula>
    </cfRule>
    <cfRule type="cellIs" dxfId="3045" priority="1599" operator="equal">
      <formula>""</formula>
    </cfRule>
  </conditionalFormatting>
  <conditionalFormatting sqref="E432:E433">
    <cfRule type="cellIs" dxfId="3044" priority="1532" operator="equal">
      <formula>""</formula>
    </cfRule>
    <cfRule type="cellIs" dxfId="3043" priority="1571" operator="between">
      <formula>-0.1</formula>
      <formula>0.1</formula>
    </cfRule>
    <cfRule type="cellIs" dxfId="3042" priority="1572" operator="equal">
      <formula>""</formula>
    </cfRule>
  </conditionalFormatting>
  <conditionalFormatting sqref="E432:E433">
    <cfRule type="cellIs" dxfId="3041" priority="1569" operator="between">
      <formula>-0.1</formula>
      <formula>0.1</formula>
    </cfRule>
    <cfRule type="cellIs" dxfId="3040" priority="1570" operator="equal">
      <formula>""</formula>
    </cfRule>
  </conditionalFormatting>
  <conditionalFormatting sqref="E432:E433">
    <cfRule type="cellIs" dxfId="3039" priority="1567" operator="between">
      <formula>-0.1</formula>
      <formula>0.1</formula>
    </cfRule>
    <cfRule type="cellIs" dxfId="3038" priority="1568" operator="equal">
      <formula>""</formula>
    </cfRule>
  </conditionalFormatting>
  <conditionalFormatting sqref="E432:E433">
    <cfRule type="cellIs" dxfId="3037" priority="1565" operator="between">
      <formula>-0.1</formula>
      <formula>0.1</formula>
    </cfRule>
    <cfRule type="cellIs" dxfId="3036" priority="1566" operator="equal">
      <formula>""</formula>
    </cfRule>
  </conditionalFormatting>
  <conditionalFormatting sqref="E432:E433">
    <cfRule type="cellIs" dxfId="3035" priority="1563" operator="between">
      <formula>-0.1</formula>
      <formula>0.1</formula>
    </cfRule>
    <cfRule type="cellIs" dxfId="3034" priority="1564" operator="equal">
      <formula>""</formula>
    </cfRule>
  </conditionalFormatting>
  <conditionalFormatting sqref="E432:E433">
    <cfRule type="cellIs" dxfId="3033" priority="1561" operator="between">
      <formula>-0.1</formula>
      <formula>0.1</formula>
    </cfRule>
    <cfRule type="cellIs" dxfId="3032" priority="1562" operator="equal">
      <formula>""</formula>
    </cfRule>
  </conditionalFormatting>
  <conditionalFormatting sqref="E432:E433">
    <cfRule type="cellIs" dxfId="3031" priority="1559" operator="between">
      <formula>-0.1</formula>
      <formula>0.1</formula>
    </cfRule>
    <cfRule type="cellIs" dxfId="3030" priority="1560" operator="equal">
      <formula>""</formula>
    </cfRule>
  </conditionalFormatting>
  <conditionalFormatting sqref="E432:E433">
    <cfRule type="cellIs" dxfId="3029" priority="1557" operator="between">
      <formula>-0.1</formula>
      <formula>0.1</formula>
    </cfRule>
    <cfRule type="cellIs" dxfId="3028" priority="1558" operator="equal">
      <formula>""</formula>
    </cfRule>
  </conditionalFormatting>
  <conditionalFormatting sqref="E441">
    <cfRule type="cellIs" dxfId="3027" priority="1450" operator="equal">
      <formula>""</formula>
    </cfRule>
    <cfRule type="cellIs" dxfId="3026" priority="1489" operator="between">
      <formula>-0.1</formula>
      <formula>0.1</formula>
    </cfRule>
    <cfRule type="cellIs" dxfId="3025" priority="1490" operator="equal">
      <formula>""</formula>
    </cfRule>
  </conditionalFormatting>
  <conditionalFormatting sqref="E441">
    <cfRule type="cellIs" dxfId="3024" priority="1487" operator="between">
      <formula>-0.1</formula>
      <formula>0.1</formula>
    </cfRule>
    <cfRule type="cellIs" dxfId="3023" priority="1488" operator="equal">
      <formula>""</formula>
    </cfRule>
  </conditionalFormatting>
  <conditionalFormatting sqref="E441">
    <cfRule type="cellIs" dxfId="3022" priority="1485" operator="between">
      <formula>-0.1</formula>
      <formula>0.1</formula>
    </cfRule>
    <cfRule type="cellIs" dxfId="3021" priority="1486" operator="equal">
      <formula>""</formula>
    </cfRule>
  </conditionalFormatting>
  <conditionalFormatting sqref="E441">
    <cfRule type="cellIs" dxfId="3020" priority="1483" operator="between">
      <formula>-0.1</formula>
      <formula>0.1</formula>
    </cfRule>
    <cfRule type="cellIs" dxfId="3019" priority="1484" operator="equal">
      <formula>""</formula>
    </cfRule>
  </conditionalFormatting>
  <conditionalFormatting sqref="E441">
    <cfRule type="cellIs" dxfId="3018" priority="1481" operator="between">
      <formula>-0.1</formula>
      <formula>0.1</formula>
    </cfRule>
    <cfRule type="cellIs" dxfId="3017" priority="1482" operator="equal">
      <formula>""</formula>
    </cfRule>
  </conditionalFormatting>
  <conditionalFormatting sqref="E441">
    <cfRule type="cellIs" dxfId="3016" priority="1479" operator="between">
      <formula>-0.1</formula>
      <formula>0.1</formula>
    </cfRule>
    <cfRule type="cellIs" dxfId="3015" priority="1480" operator="equal">
      <formula>""</formula>
    </cfRule>
  </conditionalFormatting>
  <conditionalFormatting sqref="E441">
    <cfRule type="cellIs" dxfId="3014" priority="1477" operator="between">
      <formula>-0.1</formula>
      <formula>0.1</formula>
    </cfRule>
    <cfRule type="cellIs" dxfId="3013" priority="1478" operator="equal">
      <formula>""</formula>
    </cfRule>
  </conditionalFormatting>
  <conditionalFormatting sqref="E441">
    <cfRule type="cellIs" dxfId="3012" priority="1475" operator="between">
      <formula>-0.1</formula>
      <formula>0.1</formula>
    </cfRule>
    <cfRule type="cellIs" dxfId="3011" priority="1476" operator="equal">
      <formula>""</formula>
    </cfRule>
  </conditionalFormatting>
  <conditionalFormatting sqref="E447:E448">
    <cfRule type="cellIs" dxfId="3010" priority="1409" operator="equal">
      <formula>""</formula>
    </cfRule>
    <cfRule type="cellIs" dxfId="3009" priority="1448" operator="between">
      <formula>-0.1</formula>
      <formula>0.1</formula>
    </cfRule>
    <cfRule type="cellIs" dxfId="3008" priority="1449" operator="equal">
      <formula>""</formula>
    </cfRule>
  </conditionalFormatting>
  <conditionalFormatting sqref="E447:E448">
    <cfRule type="cellIs" dxfId="3007" priority="1446" operator="between">
      <formula>-0.1</formula>
      <formula>0.1</formula>
    </cfRule>
    <cfRule type="cellIs" dxfId="3006" priority="1447" operator="equal">
      <formula>""</formula>
    </cfRule>
  </conditionalFormatting>
  <conditionalFormatting sqref="E447:E448">
    <cfRule type="cellIs" dxfId="3005" priority="1444" operator="between">
      <formula>-0.1</formula>
      <formula>0.1</formula>
    </cfRule>
    <cfRule type="cellIs" dxfId="3004" priority="1445" operator="equal">
      <formula>""</formula>
    </cfRule>
  </conditionalFormatting>
  <conditionalFormatting sqref="E447:E448">
    <cfRule type="cellIs" dxfId="3003" priority="1442" operator="between">
      <formula>-0.1</formula>
      <formula>0.1</formula>
    </cfRule>
    <cfRule type="cellIs" dxfId="3002" priority="1443" operator="equal">
      <formula>""</formula>
    </cfRule>
  </conditionalFormatting>
  <conditionalFormatting sqref="E447:E448">
    <cfRule type="cellIs" dxfId="3001" priority="1440" operator="between">
      <formula>-0.1</formula>
      <formula>0.1</formula>
    </cfRule>
    <cfRule type="cellIs" dxfId="3000" priority="1441" operator="equal">
      <formula>""</formula>
    </cfRule>
  </conditionalFormatting>
  <conditionalFormatting sqref="E447:E448">
    <cfRule type="cellIs" dxfId="2999" priority="1438" operator="between">
      <formula>-0.1</formula>
      <formula>0.1</formula>
    </cfRule>
    <cfRule type="cellIs" dxfId="2998" priority="1439" operator="equal">
      <formula>""</formula>
    </cfRule>
  </conditionalFormatting>
  <conditionalFormatting sqref="E447:E448">
    <cfRule type="cellIs" dxfId="2997" priority="1436" operator="between">
      <formula>-0.1</formula>
      <formula>0.1</formula>
    </cfRule>
    <cfRule type="cellIs" dxfId="2996" priority="1437" operator="equal">
      <formula>""</formula>
    </cfRule>
  </conditionalFormatting>
  <conditionalFormatting sqref="E447:E448">
    <cfRule type="cellIs" dxfId="2995" priority="1434" operator="between">
      <formula>-0.1</formula>
      <formula>0.1</formula>
    </cfRule>
    <cfRule type="cellIs" dxfId="2994" priority="1435" operator="equal">
      <formula>""</formula>
    </cfRule>
  </conditionalFormatting>
  <conditionalFormatting sqref="E301">
    <cfRule type="cellIs" dxfId="2993" priority="1407" operator="between">
      <formula>-0.1</formula>
      <formula>0.1</formula>
    </cfRule>
    <cfRule type="cellIs" dxfId="2992" priority="1408" operator="equal">
      <formula>""</formula>
    </cfRule>
  </conditionalFormatting>
  <conditionalFormatting sqref="E301">
    <cfRule type="cellIs" dxfId="2991" priority="1405" operator="between">
      <formula>-0.1</formula>
      <formula>0.1</formula>
    </cfRule>
    <cfRule type="cellIs" dxfId="2990" priority="1406" operator="equal">
      <formula>""</formula>
    </cfRule>
  </conditionalFormatting>
  <conditionalFormatting sqref="E302">
    <cfRule type="cellIs" dxfId="2989" priority="1403" operator="between">
      <formula>-0.1</formula>
      <formula>0.1</formula>
    </cfRule>
    <cfRule type="cellIs" dxfId="2988" priority="1404" operator="equal">
      <formula>""</formula>
    </cfRule>
  </conditionalFormatting>
  <conditionalFormatting sqref="E302">
    <cfRule type="cellIs" dxfId="2987" priority="1401" operator="between">
      <formula>-0.1</formula>
      <formula>0.1</formula>
    </cfRule>
    <cfRule type="cellIs" dxfId="2986" priority="1402" operator="equal">
      <formula>""</formula>
    </cfRule>
  </conditionalFormatting>
  <conditionalFormatting sqref="E265">
    <cfRule type="cellIs" dxfId="2985" priority="1205" operator="equal">
      <formula>""</formula>
    </cfRule>
    <cfRule type="cellIs" dxfId="2984" priority="1206" operator="notBetween">
      <formula>-0.5</formula>
      <formula>0.5</formula>
    </cfRule>
    <cfRule type="cellIs" dxfId="2983" priority="1207" operator="notBetween">
      <formula>-0.3333</formula>
      <formula>0.3333</formula>
    </cfRule>
    <cfRule type="cellIs" dxfId="2982" priority="1208" operator="notBetween">
      <formula>-0.1</formula>
      <formula>0.1</formula>
    </cfRule>
    <cfRule type="cellIs" dxfId="2981" priority="1209" operator="between">
      <formula>-0.1</formula>
      <formula>0.1</formula>
    </cfRule>
  </conditionalFormatting>
  <conditionalFormatting sqref="E322">
    <cfRule type="cellIs" dxfId="2980" priority="1400" operator="greaterThan">
      <formula>""""""</formula>
    </cfRule>
  </conditionalFormatting>
  <conditionalFormatting sqref="E326">
    <cfRule type="cellIs" dxfId="2979" priority="1395" operator="equal">
      <formula>""</formula>
    </cfRule>
    <cfRule type="cellIs" dxfId="2978" priority="1396" operator="notBetween">
      <formula>-0.5</formula>
      <formula>0.5</formula>
    </cfRule>
    <cfRule type="cellIs" dxfId="2977" priority="1397" operator="notBetween">
      <formula>-0.3333</formula>
      <formula>0.3333</formula>
    </cfRule>
    <cfRule type="cellIs" dxfId="2976" priority="1398" operator="notBetween">
      <formula>-0.1</formula>
      <formula>0.1</formula>
    </cfRule>
    <cfRule type="cellIs" dxfId="2975" priority="1399" operator="between">
      <formula>-0.1</formula>
      <formula>0.1</formula>
    </cfRule>
  </conditionalFormatting>
  <conditionalFormatting sqref="E331:E333">
    <cfRule type="cellIs" dxfId="2974" priority="1382" operator="equal">
      <formula>""</formula>
    </cfRule>
    <cfRule type="cellIs" dxfId="2973" priority="1383" operator="notBetween">
      <formula>-0.5</formula>
      <formula>0.5</formula>
    </cfRule>
    <cfRule type="cellIs" dxfId="2972" priority="1384" operator="notBetween">
      <formula>-0.3333</formula>
      <formula>0.3333</formula>
    </cfRule>
    <cfRule type="cellIs" dxfId="2971" priority="1385" operator="notBetween">
      <formula>-0.1</formula>
      <formula>0.1</formula>
    </cfRule>
    <cfRule type="cellIs" dxfId="2970" priority="1386" operator="between">
      <formula>-0.1</formula>
      <formula>0.1</formula>
    </cfRule>
  </conditionalFormatting>
  <conditionalFormatting sqref="E331:E333">
    <cfRule type="cellIs" dxfId="2969" priority="1380" operator="between">
      <formula>-0.1</formula>
      <formula>0.1</formula>
    </cfRule>
    <cfRule type="cellIs" dxfId="2968" priority="1381" operator="equal">
      <formula>""</formula>
    </cfRule>
  </conditionalFormatting>
  <conditionalFormatting sqref="E355:E358">
    <cfRule type="cellIs" dxfId="2967" priority="1369" operator="equal">
      <formula>""</formula>
    </cfRule>
    <cfRule type="cellIs" dxfId="2966" priority="1370" operator="notBetween">
      <formula>-0.5</formula>
      <formula>0.5</formula>
    </cfRule>
    <cfRule type="cellIs" dxfId="2965" priority="1371" operator="notBetween">
      <formula>-0.3333</formula>
      <formula>0.3333</formula>
    </cfRule>
    <cfRule type="cellIs" dxfId="2964" priority="1372" operator="notBetween">
      <formula>-0.1</formula>
      <formula>0.1</formula>
    </cfRule>
    <cfRule type="cellIs" dxfId="2963" priority="1373" operator="between">
      <formula>-0.1</formula>
      <formula>0.1</formula>
    </cfRule>
  </conditionalFormatting>
  <conditionalFormatting sqref="E355:E358">
    <cfRule type="cellIs" dxfId="2962" priority="1367" operator="between">
      <formula>-0.1</formula>
      <formula>0.1</formula>
    </cfRule>
    <cfRule type="cellIs" dxfId="2961" priority="1368" operator="equal">
      <formula>""</formula>
    </cfRule>
  </conditionalFormatting>
  <conditionalFormatting sqref="E354">
    <cfRule type="cellIs" dxfId="2960" priority="1360" operator="greaterThan">
      <formula>""""""</formula>
    </cfRule>
  </conditionalFormatting>
  <conditionalFormatting sqref="E350">
    <cfRule type="cellIs" dxfId="2959" priority="1359" operator="greaterThan">
      <formula>""""""</formula>
    </cfRule>
  </conditionalFormatting>
  <conditionalFormatting sqref="E346">
    <cfRule type="cellIs" dxfId="2958" priority="1358" operator="greaterThan">
      <formula>""""""</formula>
    </cfRule>
  </conditionalFormatting>
  <conditionalFormatting sqref="E327">
    <cfRule type="cellIs" dxfId="2957" priority="1357" operator="greaterThan">
      <formula>""""""</formula>
    </cfRule>
  </conditionalFormatting>
  <conditionalFormatting sqref="E366">
    <cfRule type="cellIs" dxfId="2956" priority="1344" operator="between">
      <formula>-0.1</formula>
      <formula>0.1</formula>
    </cfRule>
    <cfRule type="cellIs" dxfId="2955" priority="1345" operator="equal">
      <formula>""</formula>
    </cfRule>
  </conditionalFormatting>
  <conditionalFormatting sqref="E84">
    <cfRule type="cellIs" dxfId="2954" priority="1332" operator="equal">
      <formula>""</formula>
    </cfRule>
    <cfRule type="cellIs" dxfId="2953" priority="1333" operator="notBetween">
      <formula>-0.5</formula>
      <formula>0.5</formula>
    </cfRule>
    <cfRule type="cellIs" dxfId="2952" priority="1334" operator="notBetween">
      <formula>-0.3333</formula>
      <formula>0.3333</formula>
    </cfRule>
    <cfRule type="cellIs" dxfId="2951" priority="1335" operator="notBetween">
      <formula>-0.1</formula>
      <formula>0.1</formula>
    </cfRule>
    <cfRule type="cellIs" dxfId="2950" priority="1336" operator="between">
      <formula>-0.1</formula>
      <formula>0.1</formula>
    </cfRule>
  </conditionalFormatting>
  <conditionalFormatting sqref="E121:E122">
    <cfRule type="cellIs" dxfId="2949" priority="1325" operator="between">
      <formula>-0.1</formula>
      <formula>0.1</formula>
    </cfRule>
    <cfRule type="cellIs" dxfId="2948" priority="1326" operator="equal">
      <formula>""</formula>
    </cfRule>
    <cfRule type="cellIs" dxfId="2947" priority="1327" operator="equal">
      <formula>""</formula>
    </cfRule>
    <cfRule type="cellIs" dxfId="2946" priority="1328" operator="notBetween">
      <formula>-0.5</formula>
      <formula>0.5</formula>
    </cfRule>
    <cfRule type="cellIs" dxfId="2945" priority="1329" operator="notBetween">
      <formula>-0.3333</formula>
      <formula>0.3333</formula>
    </cfRule>
    <cfRule type="cellIs" dxfId="2944" priority="1330" operator="notBetween">
      <formula>-0.1</formula>
      <formula>0.1</formula>
    </cfRule>
    <cfRule type="cellIs" dxfId="2943" priority="1331" operator="between">
      <formula>-0.1</formula>
      <formula>0.1</formula>
    </cfRule>
  </conditionalFormatting>
  <conditionalFormatting sqref="E5">
    <cfRule type="cellIs" dxfId="2942" priority="1319" operator="equal">
      <formula>""</formula>
    </cfRule>
  </conditionalFormatting>
  <conditionalFormatting sqref="E5">
    <cfRule type="cellIs" dxfId="2941" priority="1318" operator="between">
      <formula>-0.1</formula>
      <formula>0.1</formula>
    </cfRule>
  </conditionalFormatting>
  <conditionalFormatting sqref="E71:E72">
    <cfRule type="cellIs" dxfId="2940" priority="1311" operator="between">
      <formula>-0.1</formula>
      <formula>0.1</formula>
    </cfRule>
    <cfRule type="cellIs" dxfId="2939" priority="1312" operator="equal">
      <formula>""</formula>
    </cfRule>
    <cfRule type="cellIs" dxfId="2938" priority="1313" operator="equal">
      <formula>""</formula>
    </cfRule>
    <cfRule type="cellIs" dxfId="2937" priority="1314" operator="notBetween">
      <formula>-0.5</formula>
      <formula>0.5</formula>
    </cfRule>
    <cfRule type="cellIs" dxfId="2936" priority="1315" operator="notBetween">
      <formula>-0.3333</formula>
      <formula>0.3333</formula>
    </cfRule>
    <cfRule type="cellIs" dxfId="2935" priority="1316" operator="notBetween">
      <formula>-0.1</formula>
      <formula>0.1</formula>
    </cfRule>
    <cfRule type="cellIs" dxfId="2934" priority="1317" operator="between">
      <formula>-0.1</formula>
      <formula>0.1</formula>
    </cfRule>
  </conditionalFormatting>
  <conditionalFormatting sqref="E79">
    <cfRule type="cellIs" dxfId="2933" priority="1304" operator="between">
      <formula>-0.1</formula>
      <formula>0.1</formula>
    </cfRule>
    <cfRule type="cellIs" dxfId="2932" priority="1305" operator="equal">
      <formula>""</formula>
    </cfRule>
    <cfRule type="cellIs" dxfId="2931" priority="1306" operator="equal">
      <formula>""</formula>
    </cfRule>
    <cfRule type="cellIs" dxfId="2930" priority="1307" operator="notBetween">
      <formula>-0.5</formula>
      <formula>0.5</formula>
    </cfRule>
    <cfRule type="cellIs" dxfId="2929" priority="1308" operator="notBetween">
      <formula>-0.3333</formula>
      <formula>0.3333</formula>
    </cfRule>
    <cfRule type="cellIs" dxfId="2928" priority="1309" operator="notBetween">
      <formula>-0.1</formula>
      <formula>0.1</formula>
    </cfRule>
    <cfRule type="cellIs" dxfId="2927" priority="1310" operator="between">
      <formula>-0.1</formula>
      <formula>0.1</formula>
    </cfRule>
  </conditionalFormatting>
  <conditionalFormatting sqref="E95:E98">
    <cfRule type="cellIs" dxfId="2926" priority="1297" operator="between">
      <formula>-0.1</formula>
      <formula>0.1</formula>
    </cfRule>
    <cfRule type="cellIs" dxfId="2925" priority="1298" operator="equal">
      <formula>""</formula>
    </cfRule>
    <cfRule type="cellIs" dxfId="2924" priority="1299" operator="equal">
      <formula>""</formula>
    </cfRule>
    <cfRule type="cellIs" dxfId="2923" priority="1300" operator="notBetween">
      <formula>-0.5</formula>
      <formula>0.5</formula>
    </cfRule>
    <cfRule type="cellIs" dxfId="2922" priority="1301" operator="notBetween">
      <formula>-0.3333</formula>
      <formula>0.3333</formula>
    </cfRule>
    <cfRule type="cellIs" dxfId="2921" priority="1302" operator="notBetween">
      <formula>-0.1</formula>
      <formula>0.1</formula>
    </cfRule>
    <cfRule type="cellIs" dxfId="2920" priority="1303" operator="between">
      <formula>-0.1</formula>
      <formula>0.1</formula>
    </cfRule>
  </conditionalFormatting>
  <conditionalFormatting sqref="E108:E109">
    <cfRule type="cellIs" dxfId="2919" priority="1290" operator="between">
      <formula>-0.1</formula>
      <formula>0.1</formula>
    </cfRule>
    <cfRule type="cellIs" dxfId="2918" priority="1291" operator="equal">
      <formula>""</formula>
    </cfRule>
    <cfRule type="cellIs" dxfId="2917" priority="1292" operator="equal">
      <formula>""</formula>
    </cfRule>
    <cfRule type="cellIs" dxfId="2916" priority="1293" operator="notBetween">
      <formula>-0.5</formula>
      <formula>0.5</formula>
    </cfRule>
    <cfRule type="cellIs" dxfId="2915" priority="1294" operator="notBetween">
      <formula>-0.3333</formula>
      <formula>0.3333</formula>
    </cfRule>
    <cfRule type="cellIs" dxfId="2914" priority="1295" operator="notBetween">
      <formula>-0.1</formula>
      <formula>0.1</formula>
    </cfRule>
    <cfRule type="cellIs" dxfId="2913" priority="1296" operator="between">
      <formula>-0.1</formula>
      <formula>0.1</formula>
    </cfRule>
  </conditionalFormatting>
  <conditionalFormatting sqref="E74">
    <cfRule type="cellIs" dxfId="2912" priority="1285" operator="equal">
      <formula>""</formula>
    </cfRule>
    <cfRule type="cellIs" dxfId="2911" priority="1286" operator="notBetween">
      <formula>-0.5</formula>
      <formula>0.5</formula>
    </cfRule>
    <cfRule type="cellIs" dxfId="2910" priority="1287" operator="notBetween">
      <formula>-0.3333</formula>
      <formula>0.3333</formula>
    </cfRule>
    <cfRule type="cellIs" dxfId="2909" priority="1288" operator="notBetween">
      <formula>-0.1</formula>
      <formula>0.1</formula>
    </cfRule>
    <cfRule type="cellIs" dxfId="2908" priority="1289" operator="between">
      <formula>-0.1</formula>
      <formula>0.1</formula>
    </cfRule>
  </conditionalFormatting>
  <conditionalFormatting sqref="E74">
    <cfRule type="cellIs" dxfId="2907" priority="1284" operator="equal">
      <formula>""</formula>
    </cfRule>
  </conditionalFormatting>
  <conditionalFormatting sqref="E74">
    <cfRule type="cellIs" dxfId="2906" priority="1283" operator="equal">
      <formula>""</formula>
    </cfRule>
  </conditionalFormatting>
  <conditionalFormatting sqref="E74">
    <cfRule type="cellIs" dxfId="2905" priority="1282" operator="equal">
      <formula>""</formula>
    </cfRule>
  </conditionalFormatting>
  <conditionalFormatting sqref="E74">
    <cfRule type="cellIs" dxfId="2904" priority="1281" operator="equal">
      <formula>""</formula>
    </cfRule>
  </conditionalFormatting>
  <conditionalFormatting sqref="E74">
    <cfRule type="cellIs" dxfId="2903" priority="1280" operator="between">
      <formula>-0.1</formula>
      <formula>0.1</formula>
    </cfRule>
  </conditionalFormatting>
  <conditionalFormatting sqref="E82">
    <cfRule type="cellIs" dxfId="2902" priority="1275" operator="equal">
      <formula>""</formula>
    </cfRule>
    <cfRule type="cellIs" dxfId="2901" priority="1276" operator="notBetween">
      <formula>-0.5</formula>
      <formula>0.5</formula>
    </cfRule>
    <cfRule type="cellIs" dxfId="2900" priority="1277" operator="notBetween">
      <formula>-0.3333</formula>
      <formula>0.3333</formula>
    </cfRule>
    <cfRule type="cellIs" dxfId="2899" priority="1278" operator="notBetween">
      <formula>-0.1</formula>
      <formula>0.1</formula>
    </cfRule>
    <cfRule type="cellIs" dxfId="2898" priority="1279" operator="between">
      <formula>-0.1</formula>
      <formula>0.1</formula>
    </cfRule>
  </conditionalFormatting>
  <conditionalFormatting sqref="E82">
    <cfRule type="cellIs" dxfId="2897" priority="1274" operator="equal">
      <formula>""</formula>
    </cfRule>
  </conditionalFormatting>
  <conditionalFormatting sqref="E82">
    <cfRule type="cellIs" dxfId="2896" priority="1273" operator="equal">
      <formula>""</formula>
    </cfRule>
  </conditionalFormatting>
  <conditionalFormatting sqref="E82">
    <cfRule type="cellIs" dxfId="2895" priority="1272" operator="equal">
      <formula>""</formula>
    </cfRule>
  </conditionalFormatting>
  <conditionalFormatting sqref="E82">
    <cfRule type="cellIs" dxfId="2894" priority="1271" operator="equal">
      <formula>""</formula>
    </cfRule>
  </conditionalFormatting>
  <conditionalFormatting sqref="E82">
    <cfRule type="cellIs" dxfId="2893" priority="1270" operator="between">
      <formula>-0.1</formula>
      <formula>0.1</formula>
    </cfRule>
  </conditionalFormatting>
  <conditionalFormatting sqref="E106">
    <cfRule type="cellIs" dxfId="2892" priority="1265" operator="equal">
      <formula>""</formula>
    </cfRule>
    <cfRule type="cellIs" dxfId="2891" priority="1266" operator="notBetween">
      <formula>-0.5</formula>
      <formula>0.5</formula>
    </cfRule>
    <cfRule type="cellIs" dxfId="2890" priority="1267" operator="notBetween">
      <formula>-0.3333</formula>
      <formula>0.3333</formula>
    </cfRule>
    <cfRule type="cellIs" dxfId="2889" priority="1268" operator="notBetween">
      <formula>-0.1</formula>
      <formula>0.1</formula>
    </cfRule>
    <cfRule type="cellIs" dxfId="2888" priority="1269" operator="between">
      <formula>-0.1</formula>
      <formula>0.1</formula>
    </cfRule>
  </conditionalFormatting>
  <conditionalFormatting sqref="E106">
    <cfRule type="cellIs" dxfId="2887" priority="1264" operator="equal">
      <formula>""</formula>
    </cfRule>
  </conditionalFormatting>
  <conditionalFormatting sqref="E106">
    <cfRule type="cellIs" dxfId="2886" priority="1263" operator="equal">
      <formula>""</formula>
    </cfRule>
  </conditionalFormatting>
  <conditionalFormatting sqref="E106">
    <cfRule type="cellIs" dxfId="2885" priority="1262" operator="equal">
      <formula>""</formula>
    </cfRule>
  </conditionalFormatting>
  <conditionalFormatting sqref="E106">
    <cfRule type="cellIs" dxfId="2884" priority="1261" operator="equal">
      <formula>""</formula>
    </cfRule>
  </conditionalFormatting>
  <conditionalFormatting sqref="E106">
    <cfRule type="cellIs" dxfId="2883" priority="1260" operator="between">
      <formula>-0.1</formula>
      <formula>0.1</formula>
    </cfRule>
  </conditionalFormatting>
  <conditionalFormatting sqref="E119">
    <cfRule type="cellIs" dxfId="2882" priority="1255" operator="equal">
      <formula>""</formula>
    </cfRule>
    <cfRule type="cellIs" dxfId="2881" priority="1256" operator="notBetween">
      <formula>-0.5</formula>
      <formula>0.5</formula>
    </cfRule>
    <cfRule type="cellIs" dxfId="2880" priority="1257" operator="notBetween">
      <formula>-0.3333</formula>
      <formula>0.3333</formula>
    </cfRule>
    <cfRule type="cellIs" dxfId="2879" priority="1258" operator="notBetween">
      <formula>-0.1</formula>
      <formula>0.1</formula>
    </cfRule>
    <cfRule type="cellIs" dxfId="2878" priority="1259" operator="between">
      <formula>-0.1</formula>
      <formula>0.1</formula>
    </cfRule>
  </conditionalFormatting>
  <conditionalFormatting sqref="E119">
    <cfRule type="cellIs" dxfId="2877" priority="1254" operator="equal">
      <formula>""</formula>
    </cfRule>
  </conditionalFormatting>
  <conditionalFormatting sqref="E119">
    <cfRule type="cellIs" dxfId="2876" priority="1253" operator="equal">
      <formula>""</formula>
    </cfRule>
  </conditionalFormatting>
  <conditionalFormatting sqref="E119">
    <cfRule type="cellIs" dxfId="2875" priority="1252" operator="equal">
      <formula>""</formula>
    </cfRule>
  </conditionalFormatting>
  <conditionalFormatting sqref="E119">
    <cfRule type="cellIs" dxfId="2874" priority="1251" operator="equal">
      <formula>""</formula>
    </cfRule>
  </conditionalFormatting>
  <conditionalFormatting sqref="E119">
    <cfRule type="cellIs" dxfId="2873" priority="1250" operator="between">
      <formula>-0.1</formula>
      <formula>0.1</formula>
    </cfRule>
  </conditionalFormatting>
  <conditionalFormatting sqref="E117">
    <cfRule type="cellIs" dxfId="2872" priority="1245" operator="equal">
      <formula>""</formula>
    </cfRule>
    <cfRule type="cellIs" dxfId="2871" priority="1246" operator="notBetween">
      <formula>-0.5</formula>
      <formula>0.5</formula>
    </cfRule>
    <cfRule type="cellIs" dxfId="2870" priority="1247" operator="notBetween">
      <formula>-0.3333</formula>
      <formula>0.3333</formula>
    </cfRule>
    <cfRule type="cellIs" dxfId="2869" priority="1248" operator="notBetween">
      <formula>-0.1</formula>
      <formula>0.1</formula>
    </cfRule>
    <cfRule type="cellIs" dxfId="2868" priority="1249" operator="between">
      <formula>-0.1</formula>
      <formula>0.1</formula>
    </cfRule>
  </conditionalFormatting>
  <conditionalFormatting sqref="E117">
    <cfRule type="cellIs" dxfId="2867" priority="1244" operator="equal">
      <formula>""</formula>
    </cfRule>
  </conditionalFormatting>
  <conditionalFormatting sqref="E117">
    <cfRule type="cellIs" dxfId="2866" priority="1243" operator="equal">
      <formula>""</formula>
    </cfRule>
  </conditionalFormatting>
  <conditionalFormatting sqref="E117">
    <cfRule type="cellIs" dxfId="2865" priority="1242" operator="equal">
      <formula>""</formula>
    </cfRule>
  </conditionalFormatting>
  <conditionalFormatting sqref="E117">
    <cfRule type="cellIs" dxfId="2864" priority="1241" operator="equal">
      <formula>""</formula>
    </cfRule>
  </conditionalFormatting>
  <conditionalFormatting sqref="E117">
    <cfRule type="cellIs" dxfId="2863" priority="1240" operator="between">
      <formula>-0.1</formula>
      <formula>0.1</formula>
    </cfRule>
  </conditionalFormatting>
  <conditionalFormatting sqref="E163">
    <cfRule type="cellIs" dxfId="2862" priority="1235" operator="equal">
      <formula>""</formula>
    </cfRule>
    <cfRule type="cellIs" dxfId="2861" priority="1236" operator="notBetween">
      <formula>-0.5</formula>
      <formula>0.5</formula>
    </cfRule>
    <cfRule type="cellIs" dxfId="2860" priority="1237" operator="notBetween">
      <formula>-0.3333</formula>
      <formula>0.3333</formula>
    </cfRule>
    <cfRule type="cellIs" dxfId="2859" priority="1238" operator="notBetween">
      <formula>-0.1</formula>
      <formula>0.1</formula>
    </cfRule>
    <cfRule type="cellIs" dxfId="2858" priority="1239" operator="between">
      <formula>-0.1</formula>
      <formula>0.1</formula>
    </cfRule>
  </conditionalFormatting>
  <conditionalFormatting sqref="E163">
    <cfRule type="cellIs" dxfId="2857" priority="1234" operator="equal">
      <formula>""</formula>
    </cfRule>
  </conditionalFormatting>
  <conditionalFormatting sqref="E163">
    <cfRule type="cellIs" dxfId="2856" priority="1233" operator="equal">
      <formula>""</formula>
    </cfRule>
  </conditionalFormatting>
  <conditionalFormatting sqref="E163">
    <cfRule type="cellIs" dxfId="2855" priority="1232" operator="equal">
      <formula>""</formula>
    </cfRule>
  </conditionalFormatting>
  <conditionalFormatting sqref="E163">
    <cfRule type="cellIs" dxfId="2854" priority="1231" operator="equal">
      <formula>""</formula>
    </cfRule>
  </conditionalFormatting>
  <conditionalFormatting sqref="E163">
    <cfRule type="cellIs" dxfId="2853" priority="1230" operator="between">
      <formula>-0.1</formula>
      <formula>0.1</formula>
    </cfRule>
  </conditionalFormatting>
  <conditionalFormatting sqref="E167">
    <cfRule type="cellIs" dxfId="2852" priority="1225" operator="equal">
      <formula>""</formula>
    </cfRule>
    <cfRule type="cellIs" dxfId="2851" priority="1226" operator="notBetween">
      <formula>-0.5</formula>
      <formula>0.5</formula>
    </cfRule>
    <cfRule type="cellIs" dxfId="2850" priority="1227" operator="notBetween">
      <formula>-0.3333</formula>
      <formula>0.3333</formula>
    </cfRule>
    <cfRule type="cellIs" dxfId="2849" priority="1228" operator="notBetween">
      <formula>-0.1</formula>
      <formula>0.1</formula>
    </cfRule>
    <cfRule type="cellIs" dxfId="2848" priority="1229" operator="between">
      <formula>-0.1</formula>
      <formula>0.1</formula>
    </cfRule>
  </conditionalFormatting>
  <conditionalFormatting sqref="E167">
    <cfRule type="cellIs" dxfId="2847" priority="1224" operator="equal">
      <formula>""</formula>
    </cfRule>
  </conditionalFormatting>
  <conditionalFormatting sqref="E167">
    <cfRule type="cellIs" dxfId="2846" priority="1223" operator="equal">
      <formula>""</formula>
    </cfRule>
  </conditionalFormatting>
  <conditionalFormatting sqref="E167">
    <cfRule type="cellIs" dxfId="2845" priority="1222" operator="equal">
      <formula>""</formula>
    </cfRule>
  </conditionalFormatting>
  <conditionalFormatting sqref="E167">
    <cfRule type="cellIs" dxfId="2844" priority="1221" operator="equal">
      <formula>""</formula>
    </cfRule>
  </conditionalFormatting>
  <conditionalFormatting sqref="E167">
    <cfRule type="cellIs" dxfId="2843" priority="1220" operator="between">
      <formula>-0.1</formula>
      <formula>0.1</formula>
    </cfRule>
  </conditionalFormatting>
  <conditionalFormatting sqref="E262">
    <cfRule type="cellIs" dxfId="2842" priority="1215" operator="equal">
      <formula>""</formula>
    </cfRule>
    <cfRule type="cellIs" dxfId="2841" priority="1216" operator="notBetween">
      <formula>-0.5</formula>
      <formula>0.5</formula>
    </cfRule>
    <cfRule type="cellIs" dxfId="2840" priority="1217" operator="notBetween">
      <formula>-0.3333</formula>
      <formula>0.3333</formula>
    </cfRule>
    <cfRule type="cellIs" dxfId="2839" priority="1218" operator="notBetween">
      <formula>-0.1</formula>
      <formula>0.1</formula>
    </cfRule>
    <cfRule type="cellIs" dxfId="2838" priority="1219" operator="between">
      <formula>-0.1</formula>
      <formula>0.1</formula>
    </cfRule>
  </conditionalFormatting>
  <conditionalFormatting sqref="E262">
    <cfRule type="cellIs" dxfId="2837" priority="1214" operator="equal">
      <formula>""</formula>
    </cfRule>
  </conditionalFormatting>
  <conditionalFormatting sqref="E262">
    <cfRule type="cellIs" dxfId="2836" priority="1213" operator="equal">
      <formula>""</formula>
    </cfRule>
  </conditionalFormatting>
  <conditionalFormatting sqref="E262">
    <cfRule type="cellIs" dxfId="2835" priority="1212" operator="equal">
      <formula>""</formula>
    </cfRule>
  </conditionalFormatting>
  <conditionalFormatting sqref="E262">
    <cfRule type="cellIs" dxfId="2834" priority="1211" operator="equal">
      <formula>""</formula>
    </cfRule>
  </conditionalFormatting>
  <conditionalFormatting sqref="E262">
    <cfRule type="cellIs" dxfId="2833" priority="1210" operator="between">
      <formula>-0.1</formula>
      <formula>0.1</formula>
    </cfRule>
  </conditionalFormatting>
  <conditionalFormatting sqref="E265">
    <cfRule type="cellIs" dxfId="2832" priority="1204" operator="equal">
      <formula>""</formula>
    </cfRule>
  </conditionalFormatting>
  <conditionalFormatting sqref="E265">
    <cfRule type="cellIs" dxfId="2831" priority="1203" operator="equal">
      <formula>""</formula>
    </cfRule>
  </conditionalFormatting>
  <conditionalFormatting sqref="E265">
    <cfRule type="cellIs" dxfId="2830" priority="1202" operator="equal">
      <formula>""</formula>
    </cfRule>
  </conditionalFormatting>
  <conditionalFormatting sqref="E265">
    <cfRule type="cellIs" dxfId="2829" priority="1201" operator="equal">
      <formula>""</formula>
    </cfRule>
  </conditionalFormatting>
  <conditionalFormatting sqref="E265">
    <cfRule type="cellIs" dxfId="2828" priority="1200" operator="between">
      <formula>-0.1</formula>
      <formula>0.1</formula>
    </cfRule>
  </conditionalFormatting>
  <conditionalFormatting sqref="E277">
    <cfRule type="cellIs" dxfId="2827" priority="1195" operator="equal">
      <formula>""</formula>
    </cfRule>
    <cfRule type="cellIs" dxfId="2826" priority="1196" operator="notBetween">
      <formula>-0.5</formula>
      <formula>0.5</formula>
    </cfRule>
    <cfRule type="cellIs" dxfId="2825" priority="1197" operator="notBetween">
      <formula>-0.3333</formula>
      <formula>0.3333</formula>
    </cfRule>
    <cfRule type="cellIs" dxfId="2824" priority="1198" operator="notBetween">
      <formula>-0.1</formula>
      <formula>0.1</formula>
    </cfRule>
    <cfRule type="cellIs" dxfId="2823" priority="1199" operator="between">
      <formula>-0.1</formula>
      <formula>0.1</formula>
    </cfRule>
  </conditionalFormatting>
  <conditionalFormatting sqref="E277">
    <cfRule type="cellIs" dxfId="2822" priority="1194" operator="equal">
      <formula>""</formula>
    </cfRule>
  </conditionalFormatting>
  <conditionalFormatting sqref="E277">
    <cfRule type="cellIs" dxfId="2821" priority="1193" operator="equal">
      <formula>""</formula>
    </cfRule>
  </conditionalFormatting>
  <conditionalFormatting sqref="E277">
    <cfRule type="cellIs" dxfId="2820" priority="1192" operator="equal">
      <formula>""</formula>
    </cfRule>
  </conditionalFormatting>
  <conditionalFormatting sqref="E277">
    <cfRule type="cellIs" dxfId="2819" priority="1191" operator="equal">
      <formula>""</formula>
    </cfRule>
  </conditionalFormatting>
  <conditionalFormatting sqref="E277">
    <cfRule type="cellIs" dxfId="2818" priority="1190" operator="between">
      <formula>-0.1</formula>
      <formula>0.1</formula>
    </cfRule>
  </conditionalFormatting>
  <conditionalFormatting sqref="E282">
    <cfRule type="cellIs" dxfId="2817" priority="1185" operator="equal">
      <formula>""</formula>
    </cfRule>
    <cfRule type="cellIs" dxfId="2816" priority="1186" operator="notBetween">
      <formula>-0.5</formula>
      <formula>0.5</formula>
    </cfRule>
    <cfRule type="cellIs" dxfId="2815" priority="1187" operator="notBetween">
      <formula>-0.3333</formula>
      <formula>0.3333</formula>
    </cfRule>
    <cfRule type="cellIs" dxfId="2814" priority="1188" operator="notBetween">
      <formula>-0.1</formula>
      <formula>0.1</formula>
    </cfRule>
    <cfRule type="cellIs" dxfId="2813" priority="1189" operator="between">
      <formula>-0.1</formula>
      <formula>0.1</formula>
    </cfRule>
  </conditionalFormatting>
  <conditionalFormatting sqref="E282">
    <cfRule type="cellIs" dxfId="2812" priority="1184" operator="equal">
      <formula>""</formula>
    </cfRule>
  </conditionalFormatting>
  <conditionalFormatting sqref="E282">
    <cfRule type="cellIs" dxfId="2811" priority="1183" operator="equal">
      <formula>""</formula>
    </cfRule>
  </conditionalFormatting>
  <conditionalFormatting sqref="E282">
    <cfRule type="cellIs" dxfId="2810" priority="1182" operator="equal">
      <formula>""</formula>
    </cfRule>
  </conditionalFormatting>
  <conditionalFormatting sqref="E282">
    <cfRule type="cellIs" dxfId="2809" priority="1181" operator="equal">
      <formula>""</formula>
    </cfRule>
  </conditionalFormatting>
  <conditionalFormatting sqref="E282">
    <cfRule type="cellIs" dxfId="2808" priority="1180" operator="between">
      <formula>-0.1</formula>
      <formula>0.1</formula>
    </cfRule>
  </conditionalFormatting>
  <conditionalFormatting sqref="E288">
    <cfRule type="cellIs" dxfId="2807" priority="1175" operator="equal">
      <formula>""</formula>
    </cfRule>
    <cfRule type="cellIs" dxfId="2806" priority="1176" operator="notBetween">
      <formula>-0.5</formula>
      <formula>0.5</formula>
    </cfRule>
    <cfRule type="cellIs" dxfId="2805" priority="1177" operator="notBetween">
      <formula>-0.3333</formula>
      <formula>0.3333</formula>
    </cfRule>
    <cfRule type="cellIs" dxfId="2804" priority="1178" operator="notBetween">
      <formula>-0.1</formula>
      <formula>0.1</formula>
    </cfRule>
    <cfRule type="cellIs" dxfId="2803" priority="1179" operator="between">
      <formula>-0.1</formula>
      <formula>0.1</formula>
    </cfRule>
  </conditionalFormatting>
  <conditionalFormatting sqref="E288">
    <cfRule type="cellIs" dxfId="2802" priority="1174" operator="equal">
      <formula>""</formula>
    </cfRule>
  </conditionalFormatting>
  <conditionalFormatting sqref="E288">
    <cfRule type="cellIs" dxfId="2801" priority="1173" operator="equal">
      <formula>""</formula>
    </cfRule>
  </conditionalFormatting>
  <conditionalFormatting sqref="E288">
    <cfRule type="cellIs" dxfId="2800" priority="1172" operator="equal">
      <formula>""</formula>
    </cfRule>
  </conditionalFormatting>
  <conditionalFormatting sqref="E288">
    <cfRule type="cellIs" dxfId="2799" priority="1171" operator="equal">
      <formula>""</formula>
    </cfRule>
  </conditionalFormatting>
  <conditionalFormatting sqref="E288">
    <cfRule type="cellIs" dxfId="2798" priority="1170" operator="between">
      <formula>-0.1</formula>
      <formula>0.1</formula>
    </cfRule>
  </conditionalFormatting>
  <conditionalFormatting sqref="E293">
    <cfRule type="cellIs" dxfId="2797" priority="1165" operator="equal">
      <formula>""</formula>
    </cfRule>
    <cfRule type="cellIs" dxfId="2796" priority="1166" operator="notBetween">
      <formula>-0.5</formula>
      <formula>0.5</formula>
    </cfRule>
    <cfRule type="cellIs" dxfId="2795" priority="1167" operator="notBetween">
      <formula>-0.3333</formula>
      <formula>0.3333</formula>
    </cfRule>
    <cfRule type="cellIs" dxfId="2794" priority="1168" operator="notBetween">
      <formula>-0.1</formula>
      <formula>0.1</formula>
    </cfRule>
    <cfRule type="cellIs" dxfId="2793" priority="1169" operator="between">
      <formula>-0.1</formula>
      <formula>0.1</formula>
    </cfRule>
  </conditionalFormatting>
  <conditionalFormatting sqref="E293">
    <cfRule type="cellIs" dxfId="2792" priority="1164" operator="equal">
      <formula>""</formula>
    </cfRule>
  </conditionalFormatting>
  <conditionalFormatting sqref="E293">
    <cfRule type="cellIs" dxfId="2791" priority="1163" operator="equal">
      <formula>""</formula>
    </cfRule>
  </conditionalFormatting>
  <conditionalFormatting sqref="E293">
    <cfRule type="cellIs" dxfId="2790" priority="1162" operator="equal">
      <formula>""</formula>
    </cfRule>
  </conditionalFormatting>
  <conditionalFormatting sqref="E293">
    <cfRule type="cellIs" dxfId="2789" priority="1161" operator="equal">
      <formula>""</formula>
    </cfRule>
  </conditionalFormatting>
  <conditionalFormatting sqref="E293">
    <cfRule type="cellIs" dxfId="2788" priority="1160" operator="between">
      <formula>-0.1</formula>
      <formula>0.1</formula>
    </cfRule>
  </conditionalFormatting>
  <conditionalFormatting sqref="E337">
    <cfRule type="cellIs" dxfId="2787" priority="1045" operator="equal">
      <formula>""</formula>
    </cfRule>
    <cfRule type="cellIs" dxfId="2786" priority="1046" operator="notBetween">
      <formula>-0.5</formula>
      <formula>0.5</formula>
    </cfRule>
    <cfRule type="cellIs" dxfId="2785" priority="1047" operator="notBetween">
      <formula>-0.3333</formula>
      <formula>0.3333</formula>
    </cfRule>
    <cfRule type="cellIs" dxfId="2784" priority="1048" operator="notBetween">
      <formula>-0.1</formula>
      <formula>0.1</formula>
    </cfRule>
    <cfRule type="cellIs" dxfId="2783" priority="1049" operator="between">
      <formula>-0.1</formula>
      <formula>0.1</formula>
    </cfRule>
  </conditionalFormatting>
  <conditionalFormatting sqref="E337">
    <cfRule type="cellIs" dxfId="2782" priority="1044" operator="equal">
      <formula>""</formula>
    </cfRule>
  </conditionalFormatting>
  <conditionalFormatting sqref="E337">
    <cfRule type="cellIs" dxfId="2781" priority="1043" operator="equal">
      <formula>""</formula>
    </cfRule>
  </conditionalFormatting>
  <conditionalFormatting sqref="E337">
    <cfRule type="cellIs" dxfId="2780" priority="1042" operator="equal">
      <formula>""</formula>
    </cfRule>
  </conditionalFormatting>
  <conditionalFormatting sqref="E337">
    <cfRule type="cellIs" dxfId="2779" priority="1041" operator="equal">
      <formula>""</formula>
    </cfRule>
  </conditionalFormatting>
  <conditionalFormatting sqref="E337">
    <cfRule type="cellIs" dxfId="2778" priority="1040" operator="between">
      <formula>-0.1</formula>
      <formula>0.1</formula>
    </cfRule>
  </conditionalFormatting>
  <conditionalFormatting sqref="E341">
    <cfRule type="cellIs" dxfId="2777" priority="1035" operator="equal">
      <formula>""</formula>
    </cfRule>
    <cfRule type="cellIs" dxfId="2776" priority="1036" operator="notBetween">
      <formula>-0.5</formula>
      <formula>0.5</formula>
    </cfRule>
    <cfRule type="cellIs" dxfId="2775" priority="1037" operator="notBetween">
      <formula>-0.3333</formula>
      <formula>0.3333</formula>
    </cfRule>
    <cfRule type="cellIs" dxfId="2774" priority="1038" operator="notBetween">
      <formula>-0.1</formula>
      <formula>0.1</formula>
    </cfRule>
    <cfRule type="cellIs" dxfId="2773" priority="1039" operator="between">
      <formula>-0.1</formula>
      <formula>0.1</formula>
    </cfRule>
  </conditionalFormatting>
  <conditionalFormatting sqref="E341">
    <cfRule type="cellIs" dxfId="2772" priority="1034" operator="equal">
      <formula>""</formula>
    </cfRule>
  </conditionalFormatting>
  <conditionalFormatting sqref="E341">
    <cfRule type="cellIs" dxfId="2771" priority="1033" operator="equal">
      <formula>""</formula>
    </cfRule>
  </conditionalFormatting>
  <conditionalFormatting sqref="E341">
    <cfRule type="cellIs" dxfId="2770" priority="1032" operator="equal">
      <formula>""</formula>
    </cfRule>
  </conditionalFormatting>
  <conditionalFormatting sqref="E341">
    <cfRule type="cellIs" dxfId="2769" priority="1031" operator="equal">
      <formula>""</formula>
    </cfRule>
  </conditionalFormatting>
  <conditionalFormatting sqref="E341">
    <cfRule type="cellIs" dxfId="2768" priority="1030" operator="between">
      <formula>-0.1</formula>
      <formula>0.1</formula>
    </cfRule>
  </conditionalFormatting>
  <conditionalFormatting sqref="E345">
    <cfRule type="cellIs" dxfId="2767" priority="1025" operator="equal">
      <formula>""</formula>
    </cfRule>
    <cfRule type="cellIs" dxfId="2766" priority="1026" operator="notBetween">
      <formula>-0.5</formula>
      <formula>0.5</formula>
    </cfRule>
    <cfRule type="cellIs" dxfId="2765" priority="1027" operator="notBetween">
      <formula>-0.3333</formula>
      <formula>0.3333</formula>
    </cfRule>
    <cfRule type="cellIs" dxfId="2764" priority="1028" operator="notBetween">
      <formula>-0.1</formula>
      <formula>0.1</formula>
    </cfRule>
    <cfRule type="cellIs" dxfId="2763" priority="1029" operator="between">
      <formula>-0.1</formula>
      <formula>0.1</formula>
    </cfRule>
  </conditionalFormatting>
  <conditionalFormatting sqref="E345">
    <cfRule type="cellIs" dxfId="2762" priority="1024" operator="equal">
      <formula>""</formula>
    </cfRule>
  </conditionalFormatting>
  <conditionalFormatting sqref="E345">
    <cfRule type="cellIs" dxfId="2761" priority="1023" operator="equal">
      <formula>""</formula>
    </cfRule>
  </conditionalFormatting>
  <conditionalFormatting sqref="E345">
    <cfRule type="cellIs" dxfId="2760" priority="1022" operator="equal">
      <formula>""</formula>
    </cfRule>
  </conditionalFormatting>
  <conditionalFormatting sqref="E345">
    <cfRule type="cellIs" dxfId="2759" priority="1021" operator="equal">
      <formula>""</formula>
    </cfRule>
  </conditionalFormatting>
  <conditionalFormatting sqref="E345">
    <cfRule type="cellIs" dxfId="2758" priority="1020" operator="between">
      <formula>-0.1</formula>
      <formula>0.1</formula>
    </cfRule>
  </conditionalFormatting>
  <conditionalFormatting sqref="E361">
    <cfRule type="cellIs" dxfId="2757" priority="1015" operator="equal">
      <formula>""</formula>
    </cfRule>
    <cfRule type="cellIs" dxfId="2756" priority="1016" operator="notBetween">
      <formula>-0.5</formula>
      <formula>0.5</formula>
    </cfRule>
    <cfRule type="cellIs" dxfId="2755" priority="1017" operator="notBetween">
      <formula>-0.3333</formula>
      <formula>0.3333</formula>
    </cfRule>
    <cfRule type="cellIs" dxfId="2754" priority="1018" operator="notBetween">
      <formula>-0.1</formula>
      <formula>0.1</formula>
    </cfRule>
    <cfRule type="cellIs" dxfId="2753" priority="1019" operator="between">
      <formula>-0.1</formula>
      <formula>0.1</formula>
    </cfRule>
  </conditionalFormatting>
  <conditionalFormatting sqref="E361">
    <cfRule type="cellIs" dxfId="2752" priority="1014" operator="equal">
      <formula>""</formula>
    </cfRule>
  </conditionalFormatting>
  <conditionalFormatting sqref="E361">
    <cfRule type="cellIs" dxfId="2751" priority="1013" operator="equal">
      <formula>""</formula>
    </cfRule>
  </conditionalFormatting>
  <conditionalFormatting sqref="E361">
    <cfRule type="cellIs" dxfId="2750" priority="1012" operator="equal">
      <formula>""</formula>
    </cfRule>
  </conditionalFormatting>
  <conditionalFormatting sqref="E361">
    <cfRule type="cellIs" dxfId="2749" priority="1011" operator="equal">
      <formula>""</formula>
    </cfRule>
  </conditionalFormatting>
  <conditionalFormatting sqref="E361">
    <cfRule type="cellIs" dxfId="2748" priority="1010" operator="between">
      <formula>-0.1</formula>
      <formula>0.1</formula>
    </cfRule>
  </conditionalFormatting>
  <conditionalFormatting sqref="E373">
    <cfRule type="cellIs" dxfId="2747" priority="1005" operator="equal">
      <formula>""</formula>
    </cfRule>
    <cfRule type="cellIs" dxfId="2746" priority="1006" operator="notBetween">
      <formula>-0.5</formula>
      <formula>0.5</formula>
    </cfRule>
    <cfRule type="cellIs" dxfId="2745" priority="1007" operator="notBetween">
      <formula>-0.3333</formula>
      <formula>0.3333</formula>
    </cfRule>
    <cfRule type="cellIs" dxfId="2744" priority="1008" operator="notBetween">
      <formula>-0.1</formula>
      <formula>0.1</formula>
    </cfRule>
    <cfRule type="cellIs" dxfId="2743" priority="1009" operator="between">
      <formula>-0.1</formula>
      <formula>0.1</formula>
    </cfRule>
  </conditionalFormatting>
  <conditionalFormatting sqref="E373">
    <cfRule type="cellIs" dxfId="2742" priority="1004" operator="equal">
      <formula>""</formula>
    </cfRule>
  </conditionalFormatting>
  <conditionalFormatting sqref="E373">
    <cfRule type="cellIs" dxfId="2741" priority="1003" operator="equal">
      <formula>""</formula>
    </cfRule>
  </conditionalFormatting>
  <conditionalFormatting sqref="E373">
    <cfRule type="cellIs" dxfId="2740" priority="1002" operator="equal">
      <formula>""</formula>
    </cfRule>
  </conditionalFormatting>
  <conditionalFormatting sqref="E373">
    <cfRule type="cellIs" dxfId="2739" priority="1001" operator="equal">
      <formula>""</formula>
    </cfRule>
  </conditionalFormatting>
  <conditionalFormatting sqref="E373">
    <cfRule type="cellIs" dxfId="2738" priority="1000" operator="between">
      <formula>-0.1</formula>
      <formula>0.1</formula>
    </cfRule>
  </conditionalFormatting>
  <conditionalFormatting sqref="L13">
    <cfRule type="cellIs" dxfId="2737" priority="770" operator="equal">
      <formula>""</formula>
    </cfRule>
    <cfRule type="cellIs" dxfId="2736" priority="771" operator="notBetween">
      <formula>-0.5</formula>
      <formula>0.5</formula>
    </cfRule>
    <cfRule type="cellIs" dxfId="2735" priority="772" operator="notBetween">
      <formula>-0.3333</formula>
      <formula>0.3333</formula>
    </cfRule>
    <cfRule type="cellIs" dxfId="2734" priority="773" operator="notBetween">
      <formula>-0.1</formula>
      <formula>0.1</formula>
    </cfRule>
    <cfRule type="cellIs" dxfId="2733" priority="774" operator="between">
      <formula>-0.1</formula>
      <formula>0.1</formula>
    </cfRule>
  </conditionalFormatting>
  <conditionalFormatting sqref="E376">
    <cfRule type="cellIs" dxfId="2732" priority="995" operator="equal">
      <formula>""</formula>
    </cfRule>
    <cfRule type="cellIs" dxfId="2731" priority="996" operator="notBetween">
      <formula>-0.5</formula>
      <formula>0.5</formula>
    </cfRule>
    <cfRule type="cellIs" dxfId="2730" priority="997" operator="notBetween">
      <formula>-0.3333</formula>
      <formula>0.3333</formula>
    </cfRule>
    <cfRule type="cellIs" dxfId="2729" priority="998" operator="notBetween">
      <formula>-0.1</formula>
      <formula>0.1</formula>
    </cfRule>
    <cfRule type="cellIs" dxfId="2728" priority="999" operator="between">
      <formula>-0.1</formula>
      <formula>0.1</formula>
    </cfRule>
  </conditionalFormatting>
  <conditionalFormatting sqref="E376">
    <cfRule type="cellIs" dxfId="2727" priority="994" operator="equal">
      <formula>""</formula>
    </cfRule>
  </conditionalFormatting>
  <conditionalFormatting sqref="E376">
    <cfRule type="cellIs" dxfId="2726" priority="993" operator="equal">
      <formula>""</formula>
    </cfRule>
  </conditionalFormatting>
  <conditionalFormatting sqref="E376">
    <cfRule type="cellIs" dxfId="2725" priority="992" operator="equal">
      <formula>""</formula>
    </cfRule>
  </conditionalFormatting>
  <conditionalFormatting sqref="E376">
    <cfRule type="cellIs" dxfId="2724" priority="991" operator="equal">
      <formula>""</formula>
    </cfRule>
  </conditionalFormatting>
  <conditionalFormatting sqref="E376">
    <cfRule type="cellIs" dxfId="2723" priority="990" operator="between">
      <formula>-0.1</formula>
      <formula>0.1</formula>
    </cfRule>
  </conditionalFormatting>
  <conditionalFormatting sqref="E387">
    <cfRule type="cellIs" dxfId="2722" priority="985" operator="equal">
      <formula>""</formula>
    </cfRule>
    <cfRule type="cellIs" dxfId="2721" priority="986" operator="notBetween">
      <formula>-0.5</formula>
      <formula>0.5</formula>
    </cfRule>
    <cfRule type="cellIs" dxfId="2720" priority="987" operator="notBetween">
      <formula>-0.3333</formula>
      <formula>0.3333</formula>
    </cfRule>
    <cfRule type="cellIs" dxfId="2719" priority="988" operator="notBetween">
      <formula>-0.1</formula>
      <formula>0.1</formula>
    </cfRule>
    <cfRule type="cellIs" dxfId="2718" priority="989" operator="between">
      <formula>-0.1</formula>
      <formula>0.1</formula>
    </cfRule>
  </conditionalFormatting>
  <conditionalFormatting sqref="E387">
    <cfRule type="cellIs" dxfId="2717" priority="984" operator="equal">
      <formula>""</formula>
    </cfRule>
  </conditionalFormatting>
  <conditionalFormatting sqref="E387">
    <cfRule type="cellIs" dxfId="2716" priority="983" operator="equal">
      <formula>""</formula>
    </cfRule>
  </conditionalFormatting>
  <conditionalFormatting sqref="E387">
    <cfRule type="cellIs" dxfId="2715" priority="982" operator="equal">
      <formula>""</formula>
    </cfRule>
  </conditionalFormatting>
  <conditionalFormatting sqref="E387">
    <cfRule type="cellIs" dxfId="2714" priority="981" operator="equal">
      <formula>""</formula>
    </cfRule>
  </conditionalFormatting>
  <conditionalFormatting sqref="E387">
    <cfRule type="cellIs" dxfId="2713" priority="980" operator="between">
      <formula>-0.1</formula>
      <formula>0.1</formula>
    </cfRule>
  </conditionalFormatting>
  <conditionalFormatting sqref="E391:E393">
    <cfRule type="cellIs" dxfId="2712" priority="975" operator="equal">
      <formula>""</formula>
    </cfRule>
    <cfRule type="cellIs" dxfId="2711" priority="976" operator="notBetween">
      <formula>-0.5</formula>
      <formula>0.5</formula>
    </cfRule>
    <cfRule type="cellIs" dxfId="2710" priority="977" operator="notBetween">
      <formula>-0.3333</formula>
      <formula>0.3333</formula>
    </cfRule>
    <cfRule type="cellIs" dxfId="2709" priority="978" operator="notBetween">
      <formula>-0.1</formula>
      <formula>0.1</formula>
    </cfRule>
    <cfRule type="cellIs" dxfId="2708" priority="979" operator="between">
      <formula>-0.1</formula>
      <formula>0.1</formula>
    </cfRule>
  </conditionalFormatting>
  <conditionalFormatting sqref="E391:E393">
    <cfRule type="cellIs" dxfId="2707" priority="974" operator="equal">
      <formula>""</formula>
    </cfRule>
  </conditionalFormatting>
  <conditionalFormatting sqref="E391:E393">
    <cfRule type="cellIs" dxfId="2706" priority="973" operator="equal">
      <formula>""</formula>
    </cfRule>
  </conditionalFormatting>
  <conditionalFormatting sqref="E391:E393">
    <cfRule type="cellIs" dxfId="2705" priority="972" operator="equal">
      <formula>""</formula>
    </cfRule>
  </conditionalFormatting>
  <conditionalFormatting sqref="E391:E393">
    <cfRule type="cellIs" dxfId="2704" priority="971" operator="equal">
      <formula>""</formula>
    </cfRule>
  </conditionalFormatting>
  <conditionalFormatting sqref="E391:E393">
    <cfRule type="cellIs" dxfId="2703" priority="970" operator="between">
      <formula>-0.1</formula>
      <formula>0.1</formula>
    </cfRule>
  </conditionalFormatting>
  <conditionalFormatting sqref="E377">
    <cfRule type="cellIs" dxfId="2702" priority="963" operator="between">
      <formula>-0.1</formula>
      <formula>0.1</formula>
    </cfRule>
    <cfRule type="cellIs" dxfId="2701" priority="964" operator="equal">
      <formula>""</formula>
    </cfRule>
    <cfRule type="cellIs" dxfId="2700" priority="965" operator="equal">
      <formula>""</formula>
    </cfRule>
    <cfRule type="cellIs" dxfId="2699" priority="966" operator="notBetween">
      <formula>-0.5</formula>
      <formula>0.5</formula>
    </cfRule>
    <cfRule type="cellIs" dxfId="2698" priority="967" operator="notBetween">
      <formula>-0.3333</formula>
      <formula>0.3333</formula>
    </cfRule>
    <cfRule type="cellIs" dxfId="2697" priority="968" operator="notBetween">
      <formula>-0.1</formula>
      <formula>0.1</formula>
    </cfRule>
    <cfRule type="cellIs" dxfId="2696" priority="969" operator="between">
      <formula>-0.1</formula>
      <formula>0.1</formula>
    </cfRule>
  </conditionalFormatting>
  <conditionalFormatting sqref="E381">
    <cfRule type="cellIs" dxfId="2695" priority="956" operator="between">
      <formula>-0.1</formula>
      <formula>0.1</formula>
    </cfRule>
    <cfRule type="cellIs" dxfId="2694" priority="957" operator="equal">
      <formula>""</formula>
    </cfRule>
    <cfRule type="cellIs" dxfId="2693" priority="958" operator="equal">
      <formula>""</formula>
    </cfRule>
    <cfRule type="cellIs" dxfId="2692" priority="959" operator="notBetween">
      <formula>-0.5</formula>
      <formula>0.5</formula>
    </cfRule>
    <cfRule type="cellIs" dxfId="2691" priority="960" operator="notBetween">
      <formula>-0.3333</formula>
      <formula>0.3333</formula>
    </cfRule>
    <cfRule type="cellIs" dxfId="2690" priority="961" operator="notBetween">
      <formula>-0.1</formula>
      <formula>0.1</formula>
    </cfRule>
    <cfRule type="cellIs" dxfId="2689" priority="962" operator="between">
      <formula>-0.1</formula>
      <formula>0.1</formula>
    </cfRule>
  </conditionalFormatting>
  <conditionalFormatting sqref="E386">
    <cfRule type="cellIs" dxfId="2688" priority="949" operator="between">
      <formula>-0.1</formula>
      <formula>0.1</formula>
    </cfRule>
    <cfRule type="cellIs" dxfId="2687" priority="950" operator="equal">
      <formula>""</formula>
    </cfRule>
    <cfRule type="cellIs" dxfId="2686" priority="951" operator="equal">
      <formula>""</formula>
    </cfRule>
    <cfRule type="cellIs" dxfId="2685" priority="952" operator="notBetween">
      <formula>-0.5</formula>
      <formula>0.5</formula>
    </cfRule>
    <cfRule type="cellIs" dxfId="2684" priority="953" operator="notBetween">
      <formula>-0.3333</formula>
      <formula>0.3333</formula>
    </cfRule>
    <cfRule type="cellIs" dxfId="2683" priority="954" operator="notBetween">
      <formula>-0.1</formula>
      <formula>0.1</formula>
    </cfRule>
    <cfRule type="cellIs" dxfId="2682" priority="955" operator="between">
      <formula>-0.1</formula>
      <formula>0.1</formula>
    </cfRule>
  </conditionalFormatting>
  <conditionalFormatting sqref="E396">
    <cfRule type="cellIs" dxfId="2681" priority="944" operator="equal">
      <formula>""</formula>
    </cfRule>
    <cfRule type="cellIs" dxfId="2680" priority="945" operator="notBetween">
      <formula>-0.5</formula>
      <formula>0.5</formula>
    </cfRule>
    <cfRule type="cellIs" dxfId="2679" priority="946" operator="notBetween">
      <formula>-0.3333</formula>
      <formula>0.3333</formula>
    </cfRule>
    <cfRule type="cellIs" dxfId="2678" priority="947" operator="notBetween">
      <formula>-0.1</formula>
      <formula>0.1</formula>
    </cfRule>
    <cfRule type="cellIs" dxfId="2677" priority="948" operator="between">
      <formula>-0.1</formula>
      <formula>0.1</formula>
    </cfRule>
  </conditionalFormatting>
  <conditionalFormatting sqref="E396">
    <cfRule type="cellIs" dxfId="2676" priority="943" operator="equal">
      <formula>""</formula>
    </cfRule>
  </conditionalFormatting>
  <conditionalFormatting sqref="E396">
    <cfRule type="cellIs" dxfId="2675" priority="942" operator="equal">
      <formula>""</formula>
    </cfRule>
  </conditionalFormatting>
  <conditionalFormatting sqref="E396">
    <cfRule type="cellIs" dxfId="2674" priority="941" operator="equal">
      <formula>""</formula>
    </cfRule>
  </conditionalFormatting>
  <conditionalFormatting sqref="E396">
    <cfRule type="cellIs" dxfId="2673" priority="940" operator="equal">
      <formula>""</formula>
    </cfRule>
  </conditionalFormatting>
  <conditionalFormatting sqref="E396">
    <cfRule type="cellIs" dxfId="2672" priority="939" operator="between">
      <formula>-0.1</formula>
      <formula>0.1</formula>
    </cfRule>
  </conditionalFormatting>
  <conditionalFormatting sqref="E397">
    <cfRule type="cellIs" dxfId="2671" priority="932" operator="between">
      <formula>-0.1</formula>
      <formula>0.1</formula>
    </cfRule>
    <cfRule type="cellIs" dxfId="2670" priority="933" operator="equal">
      <formula>""</formula>
    </cfRule>
    <cfRule type="cellIs" dxfId="2669" priority="934" operator="equal">
      <formula>""</formula>
    </cfRule>
    <cfRule type="cellIs" dxfId="2668" priority="935" operator="notBetween">
      <formula>-0.5</formula>
      <formula>0.5</formula>
    </cfRule>
    <cfRule type="cellIs" dxfId="2667" priority="936" operator="notBetween">
      <formula>-0.3333</formula>
      <formula>0.3333</formula>
    </cfRule>
    <cfRule type="cellIs" dxfId="2666" priority="937" operator="notBetween">
      <formula>-0.1</formula>
      <formula>0.1</formula>
    </cfRule>
    <cfRule type="cellIs" dxfId="2665" priority="938" operator="between">
      <formula>-0.1</formula>
      <formula>0.1</formula>
    </cfRule>
  </conditionalFormatting>
  <conditionalFormatting sqref="E401">
    <cfRule type="cellIs" dxfId="2664" priority="925" operator="between">
      <formula>-0.1</formula>
      <formula>0.1</formula>
    </cfRule>
    <cfRule type="cellIs" dxfId="2663" priority="926" operator="equal">
      <formula>""</formula>
    </cfRule>
    <cfRule type="cellIs" dxfId="2662" priority="927" operator="equal">
      <formula>""</formula>
    </cfRule>
    <cfRule type="cellIs" dxfId="2661" priority="928" operator="notBetween">
      <formula>-0.5</formula>
      <formula>0.5</formula>
    </cfRule>
    <cfRule type="cellIs" dxfId="2660" priority="929" operator="notBetween">
      <formula>-0.3333</formula>
      <formula>0.3333</formula>
    </cfRule>
    <cfRule type="cellIs" dxfId="2659" priority="930" operator="notBetween">
      <formula>-0.1</formula>
      <formula>0.1</formula>
    </cfRule>
    <cfRule type="cellIs" dxfId="2658" priority="931" operator="between">
      <formula>-0.1</formula>
      <formula>0.1</formula>
    </cfRule>
  </conditionalFormatting>
  <conditionalFormatting sqref="E406">
    <cfRule type="cellIs" dxfId="2657" priority="918" operator="between">
      <formula>-0.1</formula>
      <formula>0.1</formula>
    </cfRule>
    <cfRule type="cellIs" dxfId="2656" priority="919" operator="equal">
      <formula>""</formula>
    </cfRule>
    <cfRule type="cellIs" dxfId="2655" priority="920" operator="equal">
      <formula>""</formula>
    </cfRule>
    <cfRule type="cellIs" dxfId="2654" priority="921" operator="notBetween">
      <formula>-0.5</formula>
      <formula>0.5</formula>
    </cfRule>
    <cfRule type="cellIs" dxfId="2653" priority="922" operator="notBetween">
      <formula>-0.3333</formula>
      <formula>0.3333</formula>
    </cfRule>
    <cfRule type="cellIs" dxfId="2652" priority="923" operator="notBetween">
      <formula>-0.1</formula>
      <formula>0.1</formula>
    </cfRule>
    <cfRule type="cellIs" dxfId="2651" priority="924" operator="between">
      <formula>-0.1</formula>
      <formula>0.1</formula>
    </cfRule>
  </conditionalFormatting>
  <conditionalFormatting sqref="E409">
    <cfRule type="cellIs" dxfId="2650" priority="911" operator="between">
      <formula>-0.1</formula>
      <formula>0.1</formula>
    </cfRule>
    <cfRule type="cellIs" dxfId="2649" priority="912" operator="equal">
      <formula>""</formula>
    </cfRule>
    <cfRule type="cellIs" dxfId="2648" priority="913" operator="equal">
      <formula>""</formula>
    </cfRule>
    <cfRule type="cellIs" dxfId="2647" priority="914" operator="notBetween">
      <formula>-0.5</formula>
      <formula>0.5</formula>
    </cfRule>
    <cfRule type="cellIs" dxfId="2646" priority="915" operator="notBetween">
      <formula>-0.3333</formula>
      <formula>0.3333</formula>
    </cfRule>
    <cfRule type="cellIs" dxfId="2645" priority="916" operator="notBetween">
      <formula>-0.1</formula>
      <formula>0.1</formula>
    </cfRule>
    <cfRule type="cellIs" dxfId="2644" priority="917" operator="between">
      <formula>-0.1</formula>
      <formula>0.1</formula>
    </cfRule>
  </conditionalFormatting>
  <conditionalFormatting sqref="L75">
    <cfRule type="cellIs" dxfId="2643" priority="615" operator="equal">
      <formula>""</formula>
    </cfRule>
    <cfRule type="cellIs" dxfId="2642" priority="616" operator="notBetween">
      <formula>-0.5</formula>
      <formula>0.5</formula>
    </cfRule>
    <cfRule type="cellIs" dxfId="2641" priority="617" operator="notBetween">
      <formula>-0.3333</formula>
      <formula>0.3333</formula>
    </cfRule>
    <cfRule type="cellIs" dxfId="2640" priority="618" operator="notBetween">
      <formula>-0.1</formula>
      <formula>0.1</formula>
    </cfRule>
    <cfRule type="cellIs" dxfId="2639" priority="619" operator="between">
      <formula>-0.1</formula>
      <formula>0.1</formula>
    </cfRule>
  </conditionalFormatting>
  <conditionalFormatting sqref="E407:E408">
    <cfRule type="cellIs" dxfId="2638" priority="906" operator="equal">
      <formula>""</formula>
    </cfRule>
    <cfRule type="cellIs" dxfId="2637" priority="907" operator="notBetween">
      <formula>-0.5</formula>
      <formula>0.5</formula>
    </cfRule>
    <cfRule type="cellIs" dxfId="2636" priority="908" operator="notBetween">
      <formula>-0.3333</formula>
      <formula>0.3333</formula>
    </cfRule>
    <cfRule type="cellIs" dxfId="2635" priority="909" operator="notBetween">
      <formula>-0.1</formula>
      <formula>0.1</formula>
    </cfRule>
    <cfRule type="cellIs" dxfId="2634" priority="910" operator="between">
      <formula>-0.1</formula>
      <formula>0.1</formula>
    </cfRule>
  </conditionalFormatting>
  <conditionalFormatting sqref="E407:E408">
    <cfRule type="cellIs" dxfId="2633" priority="905" operator="equal">
      <formula>""</formula>
    </cfRule>
  </conditionalFormatting>
  <conditionalFormatting sqref="E407:E408">
    <cfRule type="cellIs" dxfId="2632" priority="904" operator="equal">
      <formula>""</formula>
    </cfRule>
  </conditionalFormatting>
  <conditionalFormatting sqref="E407:E408">
    <cfRule type="cellIs" dxfId="2631" priority="903" operator="equal">
      <formula>""</formula>
    </cfRule>
  </conditionalFormatting>
  <conditionalFormatting sqref="E407:E408">
    <cfRule type="cellIs" dxfId="2630" priority="902" operator="equal">
      <formula>""</formula>
    </cfRule>
  </conditionalFormatting>
  <conditionalFormatting sqref="E407:E408">
    <cfRule type="cellIs" dxfId="2629" priority="901" operator="between">
      <formula>-0.1</formula>
      <formula>0.1</formula>
    </cfRule>
  </conditionalFormatting>
  <conditionalFormatting sqref="E421">
    <cfRule type="cellIs" dxfId="2628" priority="896" operator="equal">
      <formula>""</formula>
    </cfRule>
    <cfRule type="cellIs" dxfId="2627" priority="897" operator="notBetween">
      <formula>-0.5</formula>
      <formula>0.5</formula>
    </cfRule>
    <cfRule type="cellIs" dxfId="2626" priority="898" operator="notBetween">
      <formula>-0.3333</formula>
      <formula>0.3333</formula>
    </cfRule>
    <cfRule type="cellIs" dxfId="2625" priority="899" operator="notBetween">
      <formula>-0.1</formula>
      <formula>0.1</formula>
    </cfRule>
    <cfRule type="cellIs" dxfId="2624" priority="900" operator="between">
      <formula>-0.1</formula>
      <formula>0.1</formula>
    </cfRule>
  </conditionalFormatting>
  <conditionalFormatting sqref="E421">
    <cfRule type="cellIs" dxfId="2623" priority="895" operator="equal">
      <formula>""</formula>
    </cfRule>
  </conditionalFormatting>
  <conditionalFormatting sqref="E421">
    <cfRule type="cellIs" dxfId="2622" priority="894" operator="equal">
      <formula>""</formula>
    </cfRule>
  </conditionalFormatting>
  <conditionalFormatting sqref="E421">
    <cfRule type="cellIs" dxfId="2621" priority="893" operator="equal">
      <formula>""</formula>
    </cfRule>
  </conditionalFormatting>
  <conditionalFormatting sqref="E421">
    <cfRule type="cellIs" dxfId="2620" priority="892" operator="equal">
      <formula>""</formula>
    </cfRule>
  </conditionalFormatting>
  <conditionalFormatting sqref="E421">
    <cfRule type="cellIs" dxfId="2619" priority="891" operator="between">
      <formula>-0.1</formula>
      <formula>0.1</formula>
    </cfRule>
  </conditionalFormatting>
  <conditionalFormatting sqref="E425">
    <cfRule type="cellIs" dxfId="2618" priority="886" operator="equal">
      <formula>""</formula>
    </cfRule>
    <cfRule type="cellIs" dxfId="2617" priority="887" operator="notBetween">
      <formula>-0.5</formula>
      <formula>0.5</formula>
    </cfRule>
    <cfRule type="cellIs" dxfId="2616" priority="888" operator="notBetween">
      <formula>-0.3333</formula>
      <formula>0.3333</formula>
    </cfRule>
    <cfRule type="cellIs" dxfId="2615" priority="889" operator="notBetween">
      <formula>-0.1</formula>
      <formula>0.1</formula>
    </cfRule>
    <cfRule type="cellIs" dxfId="2614" priority="890" operator="between">
      <formula>-0.1</formula>
      <formula>0.1</formula>
    </cfRule>
  </conditionalFormatting>
  <conditionalFormatting sqref="E425">
    <cfRule type="cellIs" dxfId="2613" priority="885" operator="equal">
      <formula>""</formula>
    </cfRule>
  </conditionalFormatting>
  <conditionalFormatting sqref="E425">
    <cfRule type="cellIs" dxfId="2612" priority="884" operator="equal">
      <formula>""</formula>
    </cfRule>
  </conditionalFormatting>
  <conditionalFormatting sqref="E425">
    <cfRule type="cellIs" dxfId="2611" priority="883" operator="equal">
      <formula>""</formula>
    </cfRule>
  </conditionalFormatting>
  <conditionalFormatting sqref="E425">
    <cfRule type="cellIs" dxfId="2610" priority="882" operator="equal">
      <formula>""</formula>
    </cfRule>
  </conditionalFormatting>
  <conditionalFormatting sqref="E425">
    <cfRule type="cellIs" dxfId="2609" priority="881" operator="between">
      <formula>-0.1</formula>
      <formula>0.1</formula>
    </cfRule>
  </conditionalFormatting>
  <conditionalFormatting sqref="E427:E429">
    <cfRule type="cellIs" dxfId="2608" priority="876" operator="equal">
      <formula>""</formula>
    </cfRule>
    <cfRule type="cellIs" dxfId="2607" priority="877" operator="notBetween">
      <formula>-0.5</formula>
      <formula>0.5</formula>
    </cfRule>
    <cfRule type="cellIs" dxfId="2606" priority="878" operator="notBetween">
      <formula>-0.3333</formula>
      <formula>0.3333</formula>
    </cfRule>
    <cfRule type="cellIs" dxfId="2605" priority="879" operator="notBetween">
      <formula>-0.1</formula>
      <formula>0.1</formula>
    </cfRule>
    <cfRule type="cellIs" dxfId="2604" priority="880" operator="between">
      <formula>-0.1</formula>
      <formula>0.1</formula>
    </cfRule>
  </conditionalFormatting>
  <conditionalFormatting sqref="E427:E429">
    <cfRule type="cellIs" dxfId="2603" priority="874" operator="equal">
      <formula>""</formula>
    </cfRule>
  </conditionalFormatting>
  <conditionalFormatting sqref="E427:E429">
    <cfRule type="cellIs" dxfId="2602" priority="873" operator="equal">
      <formula>""</formula>
    </cfRule>
  </conditionalFormatting>
  <conditionalFormatting sqref="E427:E429">
    <cfRule type="cellIs" dxfId="2601" priority="872" operator="equal">
      <formula>""</formula>
    </cfRule>
  </conditionalFormatting>
  <conditionalFormatting sqref="E427:E429">
    <cfRule type="cellIs" dxfId="2600" priority="871" operator="between">
      <formula>-0.1</formula>
      <formula>0.1</formula>
    </cfRule>
  </conditionalFormatting>
  <conditionalFormatting sqref="E78">
    <cfRule type="cellIs" dxfId="2599" priority="866" operator="equal">
      <formula>""</formula>
    </cfRule>
    <cfRule type="cellIs" dxfId="2598" priority="867" operator="notBetween">
      <formula>-0.5</formula>
      <formula>0.5</formula>
    </cfRule>
    <cfRule type="cellIs" dxfId="2597" priority="868" operator="notBetween">
      <formula>-0.3333</formula>
      <formula>0.3333</formula>
    </cfRule>
    <cfRule type="cellIs" dxfId="2596" priority="869" operator="notBetween">
      <formula>-0.1</formula>
      <formula>0.1</formula>
    </cfRule>
    <cfRule type="cellIs" dxfId="2595" priority="870" operator="between">
      <formula>-0.1</formula>
      <formula>0.1</formula>
    </cfRule>
  </conditionalFormatting>
  <conditionalFormatting sqref="E78">
    <cfRule type="cellIs" dxfId="2594" priority="863" operator="equal">
      <formula>""</formula>
    </cfRule>
  </conditionalFormatting>
  <conditionalFormatting sqref="E78">
    <cfRule type="cellIs" dxfId="2593" priority="862" operator="equal">
      <formula>""</formula>
    </cfRule>
  </conditionalFormatting>
  <conditionalFormatting sqref="E78">
    <cfRule type="cellIs" dxfId="2592" priority="861" operator="between">
      <formula>-0.1</formula>
      <formula>0.1</formula>
    </cfRule>
  </conditionalFormatting>
  <conditionalFormatting sqref="E436:E437">
    <cfRule type="cellIs" dxfId="2591" priority="820" operator="equal">
      <formula>""</formula>
    </cfRule>
    <cfRule type="cellIs" dxfId="2590" priority="859" operator="between">
      <formula>-0.1</formula>
      <formula>0.1</formula>
    </cfRule>
    <cfRule type="cellIs" dxfId="2589" priority="860" operator="equal">
      <formula>""</formula>
    </cfRule>
  </conditionalFormatting>
  <conditionalFormatting sqref="E436:E437">
    <cfRule type="cellIs" dxfId="2588" priority="857" operator="between">
      <formula>-0.1</formula>
      <formula>0.1</formula>
    </cfRule>
    <cfRule type="cellIs" dxfId="2587" priority="858" operator="equal">
      <formula>""</formula>
    </cfRule>
  </conditionalFormatting>
  <conditionalFormatting sqref="E436:E437">
    <cfRule type="cellIs" dxfId="2586" priority="855" operator="between">
      <formula>-0.1</formula>
      <formula>0.1</formula>
    </cfRule>
    <cfRule type="cellIs" dxfId="2585" priority="856" operator="equal">
      <formula>""</formula>
    </cfRule>
  </conditionalFormatting>
  <conditionalFormatting sqref="E436:E437">
    <cfRule type="cellIs" dxfId="2584" priority="853" operator="between">
      <formula>-0.1</formula>
      <formula>0.1</formula>
    </cfRule>
    <cfRule type="cellIs" dxfId="2583" priority="854" operator="equal">
      <formula>""</formula>
    </cfRule>
  </conditionalFormatting>
  <conditionalFormatting sqref="E436:E437">
    <cfRule type="cellIs" dxfId="2582" priority="851" operator="between">
      <formula>-0.1</formula>
      <formula>0.1</formula>
    </cfRule>
    <cfRule type="cellIs" dxfId="2581" priority="852" operator="equal">
      <formula>""</formula>
    </cfRule>
  </conditionalFormatting>
  <conditionalFormatting sqref="E436:E437">
    <cfRule type="cellIs" dxfId="2580" priority="849" operator="between">
      <formula>-0.1</formula>
      <formula>0.1</formula>
    </cfRule>
    <cfRule type="cellIs" dxfId="2579" priority="850" operator="equal">
      <formula>""</formula>
    </cfRule>
  </conditionalFormatting>
  <conditionalFormatting sqref="E436:E437">
    <cfRule type="cellIs" dxfId="2578" priority="847" operator="between">
      <formula>-0.1</formula>
      <formula>0.1</formula>
    </cfRule>
    <cfRule type="cellIs" dxfId="2577" priority="848" operator="equal">
      <formula>""</formula>
    </cfRule>
  </conditionalFormatting>
  <conditionalFormatting sqref="E436:E437">
    <cfRule type="cellIs" dxfId="2576" priority="845" operator="between">
      <formula>-0.1</formula>
      <formula>0.1</formula>
    </cfRule>
    <cfRule type="cellIs" dxfId="2575" priority="846" operator="equal">
      <formula>""</formula>
    </cfRule>
  </conditionalFormatting>
  <conditionalFormatting sqref="E436:E437">
    <cfRule type="cellIs" dxfId="2574" priority="843" operator="between">
      <formula>-0.1</formula>
      <formula>0.1</formula>
    </cfRule>
    <cfRule type="cellIs" dxfId="2573" priority="844" operator="equal">
      <formula>""</formula>
    </cfRule>
  </conditionalFormatting>
  <conditionalFormatting sqref="E436:E437">
    <cfRule type="cellIs" dxfId="2572" priority="841" operator="between">
      <formula>-0.1</formula>
      <formula>0.1</formula>
    </cfRule>
    <cfRule type="cellIs" dxfId="2571" priority="842" operator="equal">
      <formula>""</formula>
    </cfRule>
  </conditionalFormatting>
  <conditionalFormatting sqref="E436:E437">
    <cfRule type="cellIs" dxfId="2570" priority="839" operator="between">
      <formula>-0.1</formula>
      <formula>0.1</formula>
    </cfRule>
    <cfRule type="cellIs" dxfId="2569" priority="840" operator="equal">
      <formula>""</formula>
    </cfRule>
  </conditionalFormatting>
  <conditionalFormatting sqref="E436:E437">
    <cfRule type="cellIs" dxfId="2568" priority="837" operator="between">
      <formula>-0.1</formula>
      <formula>0.1</formula>
    </cfRule>
    <cfRule type="cellIs" dxfId="2567" priority="838" operator="equal">
      <formula>""</formula>
    </cfRule>
  </conditionalFormatting>
  <conditionalFormatting sqref="E436:E437">
    <cfRule type="cellIs" dxfId="2566" priority="835" operator="between">
      <formula>-0.1</formula>
      <formula>0.1</formula>
    </cfRule>
    <cfRule type="cellIs" dxfId="2565" priority="836" operator="equal">
      <formula>""</formula>
    </cfRule>
  </conditionalFormatting>
  <conditionalFormatting sqref="E436:E437">
    <cfRule type="cellIs" dxfId="2564" priority="833" operator="between">
      <formula>-0.1</formula>
      <formula>0.1</formula>
    </cfRule>
    <cfRule type="cellIs" dxfId="2563" priority="834" operator="equal">
      <formula>""</formula>
    </cfRule>
  </conditionalFormatting>
  <conditionalFormatting sqref="E436:E437">
    <cfRule type="cellIs" dxfId="2562" priority="831" operator="between">
      <formula>-0.1</formula>
      <formula>0.1</formula>
    </cfRule>
    <cfRule type="cellIs" dxfId="2561" priority="832" operator="equal">
      <formula>""</formula>
    </cfRule>
  </conditionalFormatting>
  <conditionalFormatting sqref="E436:E437">
    <cfRule type="cellIs" dxfId="2560" priority="829" operator="between">
      <formula>-0.1</formula>
      <formula>0.1</formula>
    </cfRule>
    <cfRule type="cellIs" dxfId="2559" priority="830" operator="equal">
      <formula>""</formula>
    </cfRule>
  </conditionalFormatting>
  <conditionalFormatting sqref="E436:E437">
    <cfRule type="cellIs" dxfId="2558" priority="827" operator="between">
      <formula>-0.1</formula>
      <formula>0.1</formula>
    </cfRule>
    <cfRule type="cellIs" dxfId="2557" priority="828" operator="equal">
      <formula>""</formula>
    </cfRule>
  </conditionalFormatting>
  <conditionalFormatting sqref="E436:E437">
    <cfRule type="cellIs" dxfId="2556" priority="825" operator="between">
      <formula>-0.1</formula>
      <formula>0.1</formula>
    </cfRule>
    <cfRule type="cellIs" dxfId="2555" priority="826" operator="equal">
      <formula>""</formula>
    </cfRule>
  </conditionalFormatting>
  <conditionalFormatting sqref="E436:E437">
    <cfRule type="cellIs" dxfId="2554" priority="823" operator="between">
      <formula>-0.1</formula>
      <formula>0.1</formula>
    </cfRule>
    <cfRule type="cellIs" dxfId="2553" priority="824" operator="equal">
      <formula>""</formula>
    </cfRule>
  </conditionalFormatting>
  <conditionalFormatting sqref="E436:E437">
    <cfRule type="cellIs" dxfId="2552" priority="821" operator="between">
      <formula>-0.1</formula>
      <formula>0.1</formula>
    </cfRule>
    <cfRule type="cellIs" dxfId="2551" priority="822" operator="equal">
      <formula>""</formula>
    </cfRule>
  </conditionalFormatting>
  <conditionalFormatting sqref="L239:L297">
    <cfRule type="cellIs" dxfId="2550" priority="250" operator="equal">
      <formula>""</formula>
    </cfRule>
    <cfRule type="cellIs" dxfId="2549" priority="251" operator="notBetween">
      <formula>-0.5</formula>
      <formula>0.5</formula>
    </cfRule>
    <cfRule type="cellIs" dxfId="2548" priority="252" operator="notBetween">
      <formula>-0.3333</formula>
      <formula>0.3333</formula>
    </cfRule>
    <cfRule type="cellIs" dxfId="2547" priority="253" operator="notBetween">
      <formula>-0.1</formula>
      <formula>0.1</formula>
    </cfRule>
    <cfRule type="cellIs" dxfId="2546" priority="254" operator="between">
      <formula>-0.1</formula>
      <formula>0.1</formula>
    </cfRule>
  </conditionalFormatting>
  <conditionalFormatting sqref="L298:L301">
    <cfRule type="cellIs" dxfId="2545" priority="245" operator="equal">
      <formula>""</formula>
    </cfRule>
    <cfRule type="cellIs" dxfId="2544" priority="246" operator="notBetween">
      <formula>-0.5</formula>
      <formula>0.5</formula>
    </cfRule>
    <cfRule type="cellIs" dxfId="2543" priority="247" operator="notBetween">
      <formula>-0.3333</formula>
      <formula>0.3333</formula>
    </cfRule>
    <cfRule type="cellIs" dxfId="2542" priority="248" operator="notBetween">
      <formula>-0.1</formula>
      <formula>0.1</formula>
    </cfRule>
    <cfRule type="cellIs" dxfId="2541" priority="249" operator="between">
      <formula>-0.1</formula>
      <formula>0.1</formula>
    </cfRule>
  </conditionalFormatting>
  <conditionalFormatting sqref="L302:L303">
    <cfRule type="cellIs" dxfId="2540" priority="240" operator="equal">
      <formula>""</formula>
    </cfRule>
    <cfRule type="cellIs" dxfId="2539" priority="241" operator="notBetween">
      <formula>-0.5</formula>
      <formula>0.5</formula>
    </cfRule>
    <cfRule type="cellIs" dxfId="2538" priority="242" operator="notBetween">
      <formula>-0.3333</formula>
      <formula>0.3333</formula>
    </cfRule>
    <cfRule type="cellIs" dxfId="2537" priority="243" operator="notBetween">
      <formula>-0.1</formula>
      <formula>0.1</formula>
    </cfRule>
    <cfRule type="cellIs" dxfId="2536" priority="244" operator="between">
      <formula>-0.1</formula>
      <formula>0.1</formula>
    </cfRule>
  </conditionalFormatting>
  <conditionalFormatting sqref="L89 L95 L92:L93">
    <cfRule type="cellIs" dxfId="2535" priority="785" operator="equal">
      <formula>""</formula>
    </cfRule>
    <cfRule type="cellIs" dxfId="2534" priority="786" operator="notBetween">
      <formula>-0.5</formula>
      <formula>0.5</formula>
    </cfRule>
    <cfRule type="cellIs" dxfId="2533" priority="787" operator="notBetween">
      <formula>-0.3333</formula>
      <formula>0.3333</formula>
    </cfRule>
    <cfRule type="cellIs" dxfId="2532" priority="788" operator="notBetween">
      <formula>-0.1</formula>
      <formula>0.1</formula>
    </cfRule>
    <cfRule type="cellIs" dxfId="2531" priority="789" operator="between">
      <formula>-0.1</formula>
      <formula>0.1</formula>
    </cfRule>
  </conditionalFormatting>
  <conditionalFormatting sqref="L94">
    <cfRule type="cellIs" dxfId="2530" priority="640" operator="equal">
      <formula>""</formula>
    </cfRule>
    <cfRule type="cellIs" dxfId="2529" priority="641" operator="notBetween">
      <formula>-0.5</formula>
      <formula>0.5</formula>
    </cfRule>
    <cfRule type="cellIs" dxfId="2528" priority="642" operator="notBetween">
      <formula>-0.3333</formula>
      <formula>0.3333</formula>
    </cfRule>
    <cfRule type="cellIs" dxfId="2527" priority="643" operator="notBetween">
      <formula>-0.1</formula>
      <formula>0.1</formula>
    </cfRule>
    <cfRule type="cellIs" dxfId="2526" priority="644" operator="between">
      <formula>-0.1</formula>
      <formula>0.1</formula>
    </cfRule>
  </conditionalFormatting>
  <conditionalFormatting sqref="L4">
    <cfRule type="cellIs" dxfId="2525" priority="780" operator="equal">
      <formula>""</formula>
    </cfRule>
    <cfRule type="cellIs" dxfId="2524" priority="781" operator="notBetween">
      <formula>-0.5</formula>
      <formula>0.5</formula>
    </cfRule>
    <cfRule type="cellIs" dxfId="2523" priority="782" operator="notBetween">
      <formula>-0.3333</formula>
      <formula>0.3333</formula>
    </cfRule>
    <cfRule type="cellIs" dxfId="2522" priority="783" operator="notBetween">
      <formula>-0.1</formula>
      <formula>0.1</formula>
    </cfRule>
    <cfRule type="cellIs" dxfId="2521" priority="784" operator="between">
      <formula>-0.1</formula>
      <formula>0.1</formula>
    </cfRule>
  </conditionalFormatting>
  <conditionalFormatting sqref="L9:L10">
    <cfRule type="cellIs" dxfId="2520" priority="775" operator="equal">
      <formula>""</formula>
    </cfRule>
    <cfRule type="cellIs" dxfId="2519" priority="776" operator="notBetween">
      <formula>-0.5</formula>
      <formula>0.5</formula>
    </cfRule>
    <cfRule type="cellIs" dxfId="2518" priority="777" operator="notBetween">
      <formula>-0.3333</formula>
      <formula>0.3333</formula>
    </cfRule>
    <cfRule type="cellIs" dxfId="2517" priority="778" operator="notBetween">
      <formula>-0.1</formula>
      <formula>0.1</formula>
    </cfRule>
    <cfRule type="cellIs" dxfId="2516" priority="779" operator="between">
      <formula>-0.1</formula>
      <formula>0.1</formula>
    </cfRule>
  </conditionalFormatting>
  <conditionalFormatting sqref="L14:L16">
    <cfRule type="cellIs" dxfId="2515" priority="765" operator="equal">
      <formula>""</formula>
    </cfRule>
    <cfRule type="cellIs" dxfId="2514" priority="766" operator="notBetween">
      <formula>-0.5</formula>
      <formula>0.5</formula>
    </cfRule>
    <cfRule type="cellIs" dxfId="2513" priority="767" operator="notBetween">
      <formula>-0.3333</formula>
      <formula>0.3333</formula>
    </cfRule>
    <cfRule type="cellIs" dxfId="2512" priority="768" operator="notBetween">
      <formula>-0.1</formula>
      <formula>0.1</formula>
    </cfRule>
    <cfRule type="cellIs" dxfId="2511" priority="769" operator="between">
      <formula>-0.1</formula>
      <formula>0.1</formula>
    </cfRule>
  </conditionalFormatting>
  <conditionalFormatting sqref="L19">
    <cfRule type="cellIs" dxfId="2510" priority="760" operator="equal">
      <formula>""</formula>
    </cfRule>
    <cfRule type="cellIs" dxfId="2509" priority="761" operator="notBetween">
      <formula>-0.5</formula>
      <formula>0.5</formula>
    </cfRule>
    <cfRule type="cellIs" dxfId="2508" priority="762" operator="notBetween">
      <formula>-0.3333</formula>
      <formula>0.3333</formula>
    </cfRule>
    <cfRule type="cellIs" dxfId="2507" priority="763" operator="notBetween">
      <formula>-0.1</formula>
      <formula>0.1</formula>
    </cfRule>
    <cfRule type="cellIs" dxfId="2506" priority="764" operator="between">
      <formula>-0.1</formula>
      <formula>0.1</formula>
    </cfRule>
  </conditionalFormatting>
  <conditionalFormatting sqref="L20:L22">
    <cfRule type="cellIs" dxfId="2505" priority="755" operator="equal">
      <formula>""</formula>
    </cfRule>
    <cfRule type="cellIs" dxfId="2504" priority="756" operator="notBetween">
      <formula>-0.5</formula>
      <formula>0.5</formula>
    </cfRule>
    <cfRule type="cellIs" dxfId="2503" priority="757" operator="notBetween">
      <formula>-0.3333</formula>
      <formula>0.3333</formula>
    </cfRule>
    <cfRule type="cellIs" dxfId="2502" priority="758" operator="notBetween">
      <formula>-0.1</formula>
      <formula>0.1</formula>
    </cfRule>
    <cfRule type="cellIs" dxfId="2501" priority="759" operator="between">
      <formula>-0.1</formula>
      <formula>0.1</formula>
    </cfRule>
  </conditionalFormatting>
  <conditionalFormatting sqref="L26 L28:L29">
    <cfRule type="cellIs" dxfId="2500" priority="750" operator="equal">
      <formula>""</formula>
    </cfRule>
    <cfRule type="cellIs" dxfId="2499" priority="751" operator="notBetween">
      <formula>-0.5</formula>
      <formula>0.5</formula>
    </cfRule>
    <cfRule type="cellIs" dxfId="2498" priority="752" operator="notBetween">
      <formula>-0.3333</formula>
      <formula>0.3333</formula>
    </cfRule>
    <cfRule type="cellIs" dxfId="2497" priority="753" operator="notBetween">
      <formula>-0.1</formula>
      <formula>0.1</formula>
    </cfRule>
    <cfRule type="cellIs" dxfId="2496" priority="754" operator="between">
      <formula>-0.1</formula>
      <formula>0.1</formula>
    </cfRule>
  </conditionalFormatting>
  <conditionalFormatting sqref="L32">
    <cfRule type="cellIs" dxfId="2495" priority="745" operator="equal">
      <formula>""</formula>
    </cfRule>
    <cfRule type="cellIs" dxfId="2494" priority="746" operator="notBetween">
      <formula>-0.5</formula>
      <formula>0.5</formula>
    </cfRule>
    <cfRule type="cellIs" dxfId="2493" priority="747" operator="notBetween">
      <formula>-0.3333</formula>
      <formula>0.3333</formula>
    </cfRule>
    <cfRule type="cellIs" dxfId="2492" priority="748" operator="notBetween">
      <formula>-0.1</formula>
      <formula>0.1</formula>
    </cfRule>
    <cfRule type="cellIs" dxfId="2491" priority="749" operator="between">
      <formula>-0.1</formula>
      <formula>0.1</formula>
    </cfRule>
  </conditionalFormatting>
  <conditionalFormatting sqref="L33 L35:L38">
    <cfRule type="cellIs" dxfId="2490" priority="740" operator="equal">
      <formula>""</formula>
    </cfRule>
    <cfRule type="cellIs" dxfId="2489" priority="741" operator="notBetween">
      <formula>-0.5</formula>
      <formula>0.5</formula>
    </cfRule>
    <cfRule type="cellIs" dxfId="2488" priority="742" operator="notBetween">
      <formula>-0.3333</formula>
      <formula>0.3333</formula>
    </cfRule>
    <cfRule type="cellIs" dxfId="2487" priority="743" operator="notBetween">
      <formula>-0.1</formula>
      <formula>0.1</formula>
    </cfRule>
    <cfRule type="cellIs" dxfId="2486" priority="744" operator="between">
      <formula>-0.1</formula>
      <formula>0.1</formula>
    </cfRule>
  </conditionalFormatting>
  <conditionalFormatting sqref="L50">
    <cfRule type="cellIs" dxfId="2485" priority="730" operator="equal">
      <formula>""</formula>
    </cfRule>
    <cfRule type="cellIs" dxfId="2484" priority="731" operator="notBetween">
      <formula>-0.5</formula>
      <formula>0.5</formula>
    </cfRule>
    <cfRule type="cellIs" dxfId="2483" priority="732" operator="notBetween">
      <formula>-0.3333</formula>
      <formula>0.3333</formula>
    </cfRule>
    <cfRule type="cellIs" dxfId="2482" priority="733" operator="notBetween">
      <formula>-0.1</formula>
      <formula>0.1</formula>
    </cfRule>
    <cfRule type="cellIs" dxfId="2481" priority="734" operator="between">
      <formula>-0.1</formula>
      <formula>0.1</formula>
    </cfRule>
  </conditionalFormatting>
  <conditionalFormatting sqref="L51:L52">
    <cfRule type="cellIs" dxfId="2480" priority="725" operator="equal">
      <formula>""</formula>
    </cfRule>
    <cfRule type="cellIs" dxfId="2479" priority="726" operator="notBetween">
      <formula>-0.5</formula>
      <formula>0.5</formula>
    </cfRule>
    <cfRule type="cellIs" dxfId="2478" priority="727" operator="notBetween">
      <formula>-0.3333</formula>
      <formula>0.3333</formula>
    </cfRule>
    <cfRule type="cellIs" dxfId="2477" priority="728" operator="notBetween">
      <formula>-0.1</formula>
      <formula>0.1</formula>
    </cfRule>
    <cfRule type="cellIs" dxfId="2476" priority="729" operator="between">
      <formula>-0.1</formula>
      <formula>0.1</formula>
    </cfRule>
  </conditionalFormatting>
  <conditionalFormatting sqref="L49">
    <cfRule type="cellIs" dxfId="2475" priority="720" operator="equal">
      <formula>""</formula>
    </cfRule>
    <cfRule type="cellIs" dxfId="2474" priority="721" operator="notBetween">
      <formula>-0.5</formula>
      <formula>0.5</formula>
    </cfRule>
    <cfRule type="cellIs" dxfId="2473" priority="722" operator="notBetween">
      <formula>-0.3333</formula>
      <formula>0.3333</formula>
    </cfRule>
    <cfRule type="cellIs" dxfId="2472" priority="723" operator="notBetween">
      <formula>-0.1</formula>
      <formula>0.1</formula>
    </cfRule>
    <cfRule type="cellIs" dxfId="2471" priority="724" operator="between">
      <formula>-0.1</formula>
      <formula>0.1</formula>
    </cfRule>
  </conditionalFormatting>
  <conditionalFormatting sqref="L433">
    <cfRule type="cellIs" dxfId="2470" priority="520" operator="equal">
      <formula>""</formula>
    </cfRule>
    <cfRule type="cellIs" dxfId="2469" priority="521" operator="notBetween">
      <formula>-0.5</formula>
      <formula>0.5</formula>
    </cfRule>
    <cfRule type="cellIs" dxfId="2468" priority="522" operator="notBetween">
      <formula>-0.3333</formula>
      <formula>0.3333</formula>
    </cfRule>
    <cfRule type="cellIs" dxfId="2467" priority="523" operator="notBetween">
      <formula>-0.1</formula>
      <formula>0.1</formula>
    </cfRule>
    <cfRule type="cellIs" dxfId="2466" priority="524" operator="between">
      <formula>-0.1</formula>
      <formula>0.1</formula>
    </cfRule>
  </conditionalFormatting>
  <conditionalFormatting sqref="L58 L63 L66">
    <cfRule type="cellIs" dxfId="2465" priority="715" operator="equal">
      <formula>""</formula>
    </cfRule>
    <cfRule type="cellIs" dxfId="2464" priority="716" operator="notBetween">
      <formula>-0.5</formula>
      <formula>0.5</formula>
    </cfRule>
    <cfRule type="cellIs" dxfId="2463" priority="717" operator="notBetween">
      <formula>-0.3333</formula>
      <formula>0.3333</formula>
    </cfRule>
    <cfRule type="cellIs" dxfId="2462" priority="718" operator="notBetween">
      <formula>-0.1</formula>
      <formula>0.1</formula>
    </cfRule>
    <cfRule type="cellIs" dxfId="2461" priority="719" operator="between">
      <formula>-0.1</formula>
      <formula>0.1</formula>
    </cfRule>
  </conditionalFormatting>
  <conditionalFormatting sqref="L60">
    <cfRule type="cellIs" dxfId="2460" priority="710" operator="equal">
      <formula>""</formula>
    </cfRule>
    <cfRule type="cellIs" dxfId="2459" priority="711" operator="notBetween">
      <formula>-0.5</formula>
      <formula>0.5</formula>
    </cfRule>
    <cfRule type="cellIs" dxfId="2458" priority="712" operator="notBetween">
      <formula>-0.3333</formula>
      <formula>0.3333</formula>
    </cfRule>
    <cfRule type="cellIs" dxfId="2457" priority="713" operator="notBetween">
      <formula>-0.1</formula>
      <formula>0.1</formula>
    </cfRule>
    <cfRule type="cellIs" dxfId="2456" priority="714" operator="between">
      <formula>-0.1</formula>
      <formula>0.1</formula>
    </cfRule>
  </conditionalFormatting>
  <conditionalFormatting sqref="L61:L62">
    <cfRule type="cellIs" dxfId="2455" priority="705" operator="equal">
      <formula>""</formula>
    </cfRule>
    <cfRule type="cellIs" dxfId="2454" priority="706" operator="notBetween">
      <formula>-0.5</formula>
      <formula>0.5</formula>
    </cfRule>
    <cfRule type="cellIs" dxfId="2453" priority="707" operator="notBetween">
      <formula>-0.3333</formula>
      <formula>0.3333</formula>
    </cfRule>
    <cfRule type="cellIs" dxfId="2452" priority="708" operator="notBetween">
      <formula>-0.1</formula>
      <formula>0.1</formula>
    </cfRule>
    <cfRule type="cellIs" dxfId="2451" priority="709" operator="between">
      <formula>-0.1</formula>
      <formula>0.1</formula>
    </cfRule>
  </conditionalFormatting>
  <conditionalFormatting sqref="L65">
    <cfRule type="cellIs" dxfId="2450" priority="690" operator="equal">
      <formula>""</formula>
    </cfRule>
    <cfRule type="cellIs" dxfId="2449" priority="691" operator="notBetween">
      <formula>-0.5</formula>
      <formula>0.5</formula>
    </cfRule>
    <cfRule type="cellIs" dxfId="2448" priority="692" operator="notBetween">
      <formula>-0.3333</formula>
      <formula>0.3333</formula>
    </cfRule>
    <cfRule type="cellIs" dxfId="2447" priority="693" operator="notBetween">
      <formula>-0.1</formula>
      <formula>0.1</formula>
    </cfRule>
    <cfRule type="cellIs" dxfId="2446" priority="694" operator="between">
      <formula>-0.1</formula>
      <formula>0.1</formula>
    </cfRule>
  </conditionalFormatting>
  <conditionalFormatting sqref="L68:L71">
    <cfRule type="cellIs" dxfId="2445" priority="685" operator="equal">
      <formula>""</formula>
    </cfRule>
    <cfRule type="cellIs" dxfId="2444" priority="686" operator="notBetween">
      <formula>-0.5</formula>
      <formula>0.5</formula>
    </cfRule>
    <cfRule type="cellIs" dxfId="2443" priority="687" operator="notBetween">
      <formula>-0.3333</formula>
      <formula>0.3333</formula>
    </cfRule>
    <cfRule type="cellIs" dxfId="2442" priority="688" operator="notBetween">
      <formula>-0.1</formula>
      <formula>0.1</formula>
    </cfRule>
    <cfRule type="cellIs" dxfId="2441" priority="689" operator="between">
      <formula>-0.1</formula>
      <formula>0.1</formula>
    </cfRule>
  </conditionalFormatting>
  <conditionalFormatting sqref="L74">
    <cfRule type="cellIs" dxfId="2440" priority="680" operator="equal">
      <formula>""</formula>
    </cfRule>
    <cfRule type="cellIs" dxfId="2439" priority="681" operator="notBetween">
      <formula>-0.5</formula>
      <formula>0.5</formula>
    </cfRule>
    <cfRule type="cellIs" dxfId="2438" priority="682" operator="notBetween">
      <formula>-0.3333</formula>
      <formula>0.3333</formula>
    </cfRule>
    <cfRule type="cellIs" dxfId="2437" priority="683" operator="notBetween">
      <formula>-0.1</formula>
      <formula>0.1</formula>
    </cfRule>
    <cfRule type="cellIs" dxfId="2436" priority="684" operator="between">
      <formula>-0.1</formula>
      <formula>0.1</formula>
    </cfRule>
  </conditionalFormatting>
  <conditionalFormatting sqref="L76">
    <cfRule type="cellIs" dxfId="2435" priority="675" operator="equal">
      <formula>""</formula>
    </cfRule>
    <cfRule type="cellIs" dxfId="2434" priority="676" operator="notBetween">
      <formula>-0.5</formula>
      <formula>0.5</formula>
    </cfRule>
    <cfRule type="cellIs" dxfId="2433" priority="677" operator="notBetween">
      <formula>-0.3333</formula>
      <formula>0.3333</formula>
    </cfRule>
    <cfRule type="cellIs" dxfId="2432" priority="678" operator="notBetween">
      <formula>-0.1</formula>
      <formula>0.1</formula>
    </cfRule>
    <cfRule type="cellIs" dxfId="2431" priority="679" operator="between">
      <formula>-0.1</formula>
      <formula>0.1</formula>
    </cfRule>
  </conditionalFormatting>
  <conditionalFormatting sqref="L81">
    <cfRule type="cellIs" dxfId="2430" priority="670" operator="equal">
      <formula>""</formula>
    </cfRule>
    <cfRule type="cellIs" dxfId="2429" priority="671" operator="notBetween">
      <formula>-0.5</formula>
      <formula>0.5</formula>
    </cfRule>
    <cfRule type="cellIs" dxfId="2428" priority="672" operator="notBetween">
      <formula>-0.3333</formula>
      <formula>0.3333</formula>
    </cfRule>
    <cfRule type="cellIs" dxfId="2427" priority="673" operator="notBetween">
      <formula>-0.1</formula>
      <formula>0.1</formula>
    </cfRule>
    <cfRule type="cellIs" dxfId="2426" priority="674" operator="between">
      <formula>-0.1</formula>
      <formula>0.1</formula>
    </cfRule>
  </conditionalFormatting>
  <conditionalFormatting sqref="L82">
    <cfRule type="cellIs" dxfId="2425" priority="665" operator="equal">
      <formula>""</formula>
    </cfRule>
    <cfRule type="cellIs" dxfId="2424" priority="666" operator="notBetween">
      <formula>-0.5</formula>
      <formula>0.5</formula>
    </cfRule>
    <cfRule type="cellIs" dxfId="2423" priority="667" operator="notBetween">
      <formula>-0.3333</formula>
      <formula>0.3333</formula>
    </cfRule>
    <cfRule type="cellIs" dxfId="2422" priority="668" operator="notBetween">
      <formula>-0.1</formula>
      <formula>0.1</formula>
    </cfRule>
    <cfRule type="cellIs" dxfId="2421" priority="669" operator="between">
      <formula>-0.1</formula>
      <formula>0.1</formula>
    </cfRule>
  </conditionalFormatting>
  <conditionalFormatting sqref="L83">
    <cfRule type="cellIs" dxfId="2420" priority="660" operator="equal">
      <formula>""</formula>
    </cfRule>
    <cfRule type="cellIs" dxfId="2419" priority="661" operator="notBetween">
      <formula>-0.5</formula>
      <formula>0.5</formula>
    </cfRule>
    <cfRule type="cellIs" dxfId="2418" priority="662" operator="notBetween">
      <formula>-0.3333</formula>
      <formula>0.3333</formula>
    </cfRule>
    <cfRule type="cellIs" dxfId="2417" priority="663" operator="notBetween">
      <formula>-0.1</formula>
      <formula>0.1</formula>
    </cfRule>
    <cfRule type="cellIs" dxfId="2416" priority="664" operator="between">
      <formula>-0.1</formula>
      <formula>0.1</formula>
    </cfRule>
  </conditionalFormatting>
  <conditionalFormatting sqref="L86">
    <cfRule type="cellIs" dxfId="2415" priority="655" operator="equal">
      <formula>""</formula>
    </cfRule>
    <cfRule type="cellIs" dxfId="2414" priority="656" operator="notBetween">
      <formula>-0.5</formula>
      <formula>0.5</formula>
    </cfRule>
    <cfRule type="cellIs" dxfId="2413" priority="657" operator="notBetween">
      <formula>-0.3333</formula>
      <formula>0.3333</formula>
    </cfRule>
    <cfRule type="cellIs" dxfId="2412" priority="658" operator="notBetween">
      <formula>-0.1</formula>
      <formula>0.1</formula>
    </cfRule>
    <cfRule type="cellIs" dxfId="2411" priority="659" operator="between">
      <formula>-0.1</formula>
      <formula>0.1</formula>
    </cfRule>
  </conditionalFormatting>
  <conditionalFormatting sqref="L99:L100">
    <cfRule type="cellIs" dxfId="2410" priority="650" operator="equal">
      <formula>""</formula>
    </cfRule>
    <cfRule type="cellIs" dxfId="2409" priority="651" operator="notBetween">
      <formula>-0.5</formula>
      <formula>0.5</formula>
    </cfRule>
    <cfRule type="cellIs" dxfId="2408" priority="652" operator="notBetween">
      <formula>-0.3333</formula>
      <formula>0.3333</formula>
    </cfRule>
    <cfRule type="cellIs" dxfId="2407" priority="653" operator="notBetween">
      <formula>-0.1</formula>
      <formula>0.1</formula>
    </cfRule>
    <cfRule type="cellIs" dxfId="2406" priority="654" operator="between">
      <formula>-0.1</formula>
      <formula>0.1</formula>
    </cfRule>
  </conditionalFormatting>
  <conditionalFormatting sqref="L91">
    <cfRule type="cellIs" dxfId="2405" priority="645" operator="equal">
      <formula>""</formula>
    </cfRule>
    <cfRule type="cellIs" dxfId="2404" priority="646" operator="notBetween">
      <formula>-0.5</formula>
      <formula>0.5</formula>
    </cfRule>
    <cfRule type="cellIs" dxfId="2403" priority="647" operator="notBetween">
      <formula>-0.3333</formula>
      <formula>0.3333</formula>
    </cfRule>
    <cfRule type="cellIs" dxfId="2402" priority="648" operator="notBetween">
      <formula>-0.1</formula>
      <formula>0.1</formula>
    </cfRule>
    <cfRule type="cellIs" dxfId="2401" priority="649" operator="between">
      <formula>-0.1</formula>
      <formula>0.1</formula>
    </cfRule>
  </conditionalFormatting>
  <conditionalFormatting sqref="L112:L113">
    <cfRule type="cellIs" dxfId="2400" priority="625" operator="equal">
      <formula>""</formula>
    </cfRule>
    <cfRule type="cellIs" dxfId="2399" priority="626" operator="notBetween">
      <formula>-0.5</formula>
      <formula>0.5</formula>
    </cfRule>
    <cfRule type="cellIs" dxfId="2398" priority="627" operator="notBetween">
      <formula>-0.3333</formula>
      <formula>0.3333</formula>
    </cfRule>
    <cfRule type="cellIs" dxfId="2397" priority="628" operator="notBetween">
      <formula>-0.1</formula>
      <formula>0.1</formula>
    </cfRule>
    <cfRule type="cellIs" dxfId="2396" priority="629" operator="between">
      <formula>-0.1</formula>
      <formula>0.1</formula>
    </cfRule>
  </conditionalFormatting>
  <conditionalFormatting sqref="L115:L116">
    <cfRule type="cellIs" dxfId="2395" priority="620" operator="equal">
      <formula>""</formula>
    </cfRule>
    <cfRule type="cellIs" dxfId="2394" priority="621" operator="notBetween">
      <formula>-0.5</formula>
      <formula>0.5</formula>
    </cfRule>
    <cfRule type="cellIs" dxfId="2393" priority="622" operator="notBetween">
      <formula>-0.3333</formula>
      <formula>0.3333</formula>
    </cfRule>
    <cfRule type="cellIs" dxfId="2392" priority="623" operator="notBetween">
      <formula>-0.1</formula>
      <formula>0.1</formula>
    </cfRule>
    <cfRule type="cellIs" dxfId="2391" priority="624" operator="between">
      <formula>-0.1</formula>
      <formula>0.1</formula>
    </cfRule>
  </conditionalFormatting>
  <conditionalFormatting sqref="L90">
    <cfRule type="cellIs" dxfId="2390" priority="610" operator="equal">
      <formula>""</formula>
    </cfRule>
    <cfRule type="cellIs" dxfId="2389" priority="611" operator="notBetween">
      <formula>-0.5</formula>
      <formula>0.5</formula>
    </cfRule>
    <cfRule type="cellIs" dxfId="2388" priority="612" operator="notBetween">
      <formula>-0.3333</formula>
      <formula>0.3333</formula>
    </cfRule>
    <cfRule type="cellIs" dxfId="2387" priority="613" operator="notBetween">
      <formula>-0.1</formula>
      <formula>0.1</formula>
    </cfRule>
    <cfRule type="cellIs" dxfId="2386" priority="614" operator="between">
      <formula>-0.1</formula>
      <formula>0.1</formula>
    </cfRule>
  </conditionalFormatting>
  <conditionalFormatting sqref="L34">
    <cfRule type="cellIs" dxfId="2385" priority="605" operator="equal">
      <formula>""</formula>
    </cfRule>
    <cfRule type="cellIs" dxfId="2384" priority="606" operator="notBetween">
      <formula>-0.5</formula>
      <formula>0.5</formula>
    </cfRule>
    <cfRule type="cellIs" dxfId="2383" priority="607" operator="notBetween">
      <formula>-0.3333</formula>
      <formula>0.3333</formula>
    </cfRule>
    <cfRule type="cellIs" dxfId="2382" priority="608" operator="notBetween">
      <formula>-0.1</formula>
      <formula>0.1</formula>
    </cfRule>
    <cfRule type="cellIs" dxfId="2381" priority="609" operator="between">
      <formula>-0.1</formula>
      <formula>0.1</formula>
    </cfRule>
  </conditionalFormatting>
  <conditionalFormatting sqref="L53">
    <cfRule type="cellIs" dxfId="2380" priority="600" operator="equal">
      <formula>""</formula>
    </cfRule>
    <cfRule type="cellIs" dxfId="2379" priority="601" operator="notBetween">
      <formula>-0.5</formula>
      <formula>0.5</formula>
    </cfRule>
    <cfRule type="cellIs" dxfId="2378" priority="602" operator="notBetween">
      <formula>-0.3333</formula>
      <formula>0.3333</formula>
    </cfRule>
    <cfRule type="cellIs" dxfId="2377" priority="603" operator="notBetween">
      <formula>-0.1</formula>
      <formula>0.1</formula>
    </cfRule>
    <cfRule type="cellIs" dxfId="2376" priority="604" operator="between">
      <formula>-0.1</formula>
      <formula>0.1</formula>
    </cfRule>
  </conditionalFormatting>
  <conditionalFormatting sqref="L55:L56">
    <cfRule type="cellIs" dxfId="2375" priority="595" operator="equal">
      <formula>""</formula>
    </cfRule>
    <cfRule type="cellIs" dxfId="2374" priority="596" operator="notBetween">
      <formula>-0.5</formula>
      <formula>0.5</formula>
    </cfRule>
    <cfRule type="cellIs" dxfId="2373" priority="597" operator="notBetween">
      <formula>-0.3333</formula>
      <formula>0.3333</formula>
    </cfRule>
    <cfRule type="cellIs" dxfId="2372" priority="598" operator="notBetween">
      <formula>-0.1</formula>
      <formula>0.1</formula>
    </cfRule>
    <cfRule type="cellIs" dxfId="2371" priority="599" operator="between">
      <formula>-0.1</formula>
      <formula>0.1</formula>
    </cfRule>
  </conditionalFormatting>
  <conditionalFormatting sqref="L318">
    <cfRule type="cellIs" dxfId="2370" priority="590" operator="equal">
      <formula>""</formula>
    </cfRule>
    <cfRule type="cellIs" dxfId="2369" priority="591" operator="notBetween">
      <formula>-0.5</formula>
      <formula>0.5</formula>
    </cfRule>
    <cfRule type="cellIs" dxfId="2368" priority="592" operator="notBetween">
      <formula>-0.3333</formula>
      <formula>0.3333</formula>
    </cfRule>
    <cfRule type="cellIs" dxfId="2367" priority="593" operator="notBetween">
      <formula>-0.1</formula>
      <formula>0.1</formula>
    </cfRule>
    <cfRule type="cellIs" dxfId="2366" priority="594" operator="between">
      <formula>-0.1</formula>
      <formula>0.1</formula>
    </cfRule>
  </conditionalFormatting>
  <conditionalFormatting sqref="L321">
    <cfRule type="cellIs" dxfId="2365" priority="585" operator="equal">
      <formula>""</formula>
    </cfRule>
    <cfRule type="cellIs" dxfId="2364" priority="586" operator="notBetween">
      <formula>-0.5</formula>
      <formula>0.5</formula>
    </cfRule>
    <cfRule type="cellIs" dxfId="2363" priority="587" operator="notBetween">
      <formula>-0.3333</formula>
      <formula>0.3333</formula>
    </cfRule>
    <cfRule type="cellIs" dxfId="2362" priority="588" operator="notBetween">
      <formula>-0.1</formula>
      <formula>0.1</formula>
    </cfRule>
    <cfRule type="cellIs" dxfId="2361" priority="589" operator="between">
      <formula>-0.1</formula>
      <formula>0.1</formula>
    </cfRule>
  </conditionalFormatting>
  <conditionalFormatting sqref="L333">
    <cfRule type="cellIs" dxfId="2360" priority="580" operator="equal">
      <formula>""</formula>
    </cfRule>
    <cfRule type="cellIs" dxfId="2359" priority="581" operator="notBetween">
      <formula>-0.5</formula>
      <formula>0.5</formula>
    </cfRule>
    <cfRule type="cellIs" dxfId="2358" priority="582" operator="notBetween">
      <formula>-0.3333</formula>
      <formula>0.3333</formula>
    </cfRule>
    <cfRule type="cellIs" dxfId="2357" priority="583" operator="notBetween">
      <formula>-0.1</formula>
      <formula>0.1</formula>
    </cfRule>
    <cfRule type="cellIs" dxfId="2356" priority="584" operator="between">
      <formula>-0.1</formula>
      <formula>0.1</formula>
    </cfRule>
  </conditionalFormatting>
  <conditionalFormatting sqref="L356">
    <cfRule type="cellIs" dxfId="2355" priority="575" operator="equal">
      <formula>""</formula>
    </cfRule>
    <cfRule type="cellIs" dxfId="2354" priority="576" operator="notBetween">
      <formula>-0.5</formula>
      <formula>0.5</formula>
    </cfRule>
    <cfRule type="cellIs" dxfId="2353" priority="577" operator="notBetween">
      <formula>-0.3333</formula>
      <formula>0.3333</formula>
    </cfRule>
    <cfRule type="cellIs" dxfId="2352" priority="578" operator="notBetween">
      <formula>-0.1</formula>
      <formula>0.1</formula>
    </cfRule>
    <cfRule type="cellIs" dxfId="2351" priority="579" operator="between">
      <formula>-0.1</formula>
      <formula>0.1</formula>
    </cfRule>
  </conditionalFormatting>
  <conditionalFormatting sqref="L362">
    <cfRule type="cellIs" dxfId="2350" priority="570" operator="equal">
      <formula>""</formula>
    </cfRule>
    <cfRule type="cellIs" dxfId="2349" priority="571" operator="notBetween">
      <formula>-0.5</formula>
      <formula>0.5</formula>
    </cfRule>
    <cfRule type="cellIs" dxfId="2348" priority="572" operator="notBetween">
      <formula>-0.3333</formula>
      <formula>0.3333</formula>
    </cfRule>
    <cfRule type="cellIs" dxfId="2347" priority="573" operator="notBetween">
      <formula>-0.1</formula>
      <formula>0.1</formula>
    </cfRule>
    <cfRule type="cellIs" dxfId="2346" priority="574" operator="between">
      <formula>-0.1</formula>
      <formula>0.1</formula>
    </cfRule>
  </conditionalFormatting>
  <conditionalFormatting sqref="L367">
    <cfRule type="cellIs" dxfId="2345" priority="565" operator="equal">
      <formula>""</formula>
    </cfRule>
    <cfRule type="cellIs" dxfId="2344" priority="566" operator="notBetween">
      <formula>-0.5</formula>
      <formula>0.5</formula>
    </cfRule>
    <cfRule type="cellIs" dxfId="2343" priority="567" operator="notBetween">
      <formula>-0.3333</formula>
      <formula>0.3333</formula>
    </cfRule>
    <cfRule type="cellIs" dxfId="2342" priority="568" operator="notBetween">
      <formula>-0.1</formula>
      <formula>0.1</formula>
    </cfRule>
    <cfRule type="cellIs" dxfId="2341" priority="569" operator="between">
      <formula>-0.1</formula>
      <formula>0.1</formula>
    </cfRule>
  </conditionalFormatting>
  <conditionalFormatting sqref="L403">
    <cfRule type="cellIs" dxfId="2340" priority="560" operator="equal">
      <formula>""</formula>
    </cfRule>
    <cfRule type="cellIs" dxfId="2339" priority="561" operator="notBetween">
      <formula>-0.5</formula>
      <formula>0.5</formula>
    </cfRule>
    <cfRule type="cellIs" dxfId="2338" priority="562" operator="notBetween">
      <formula>-0.3333</formula>
      <formula>0.3333</formula>
    </cfRule>
    <cfRule type="cellIs" dxfId="2337" priority="563" operator="notBetween">
      <formula>-0.1</formula>
      <formula>0.1</formula>
    </cfRule>
    <cfRule type="cellIs" dxfId="2336" priority="564" operator="between">
      <formula>-0.1</formula>
      <formula>0.1</formula>
    </cfRule>
  </conditionalFormatting>
  <conditionalFormatting sqref="L406">
    <cfRule type="cellIs" dxfId="2335" priority="555" operator="equal">
      <formula>""</formula>
    </cfRule>
    <cfRule type="cellIs" dxfId="2334" priority="556" operator="notBetween">
      <formula>-0.5</formula>
      <formula>0.5</formula>
    </cfRule>
    <cfRule type="cellIs" dxfId="2333" priority="557" operator="notBetween">
      <formula>-0.3333</formula>
      <formula>0.3333</formula>
    </cfRule>
    <cfRule type="cellIs" dxfId="2332" priority="558" operator="notBetween">
      <formula>-0.1</formula>
      <formula>0.1</formula>
    </cfRule>
    <cfRule type="cellIs" dxfId="2331" priority="559" operator="between">
      <formula>-0.1</formula>
      <formula>0.1</formula>
    </cfRule>
  </conditionalFormatting>
  <conditionalFormatting sqref="L410">
    <cfRule type="cellIs" dxfId="2330" priority="550" operator="equal">
      <formula>""</formula>
    </cfRule>
    <cfRule type="cellIs" dxfId="2329" priority="551" operator="notBetween">
      <formula>-0.5</formula>
      <formula>0.5</formula>
    </cfRule>
    <cfRule type="cellIs" dxfId="2328" priority="552" operator="notBetween">
      <formula>-0.3333</formula>
      <formula>0.3333</formula>
    </cfRule>
    <cfRule type="cellIs" dxfId="2327" priority="553" operator="notBetween">
      <formula>-0.1</formula>
      <formula>0.1</formula>
    </cfRule>
    <cfRule type="cellIs" dxfId="2326" priority="554" operator="between">
      <formula>-0.1</formula>
      <formula>0.1</formula>
    </cfRule>
  </conditionalFormatting>
  <conditionalFormatting sqref="L413">
    <cfRule type="cellIs" dxfId="2325" priority="545" operator="equal">
      <formula>""</formula>
    </cfRule>
    <cfRule type="cellIs" dxfId="2324" priority="546" operator="notBetween">
      <formula>-0.5</formula>
      <formula>0.5</formula>
    </cfRule>
    <cfRule type="cellIs" dxfId="2323" priority="547" operator="notBetween">
      <formula>-0.3333</formula>
      <formula>0.3333</formula>
    </cfRule>
    <cfRule type="cellIs" dxfId="2322" priority="548" operator="notBetween">
      <formula>-0.1</formula>
      <formula>0.1</formula>
    </cfRule>
    <cfRule type="cellIs" dxfId="2321" priority="549" operator="between">
      <formula>-0.1</formula>
      <formula>0.1</formula>
    </cfRule>
  </conditionalFormatting>
  <conditionalFormatting sqref="L417">
    <cfRule type="cellIs" dxfId="2320" priority="540" operator="equal">
      <formula>""</formula>
    </cfRule>
    <cfRule type="cellIs" dxfId="2319" priority="541" operator="notBetween">
      <formula>-0.5</formula>
      <formula>0.5</formula>
    </cfRule>
    <cfRule type="cellIs" dxfId="2318" priority="542" operator="notBetween">
      <formula>-0.3333</formula>
      <formula>0.3333</formula>
    </cfRule>
    <cfRule type="cellIs" dxfId="2317" priority="543" operator="notBetween">
      <formula>-0.1</formula>
      <formula>0.1</formula>
    </cfRule>
    <cfRule type="cellIs" dxfId="2316" priority="544" operator="between">
      <formula>-0.1</formula>
      <formula>0.1</formula>
    </cfRule>
  </conditionalFormatting>
  <conditionalFormatting sqref="L421">
    <cfRule type="cellIs" dxfId="2315" priority="535" operator="equal">
      <formula>""</formula>
    </cfRule>
    <cfRule type="cellIs" dxfId="2314" priority="536" operator="notBetween">
      <formula>-0.5</formula>
      <formula>0.5</formula>
    </cfRule>
    <cfRule type="cellIs" dxfId="2313" priority="537" operator="notBetween">
      <formula>-0.3333</formula>
      <formula>0.3333</formula>
    </cfRule>
    <cfRule type="cellIs" dxfId="2312" priority="538" operator="notBetween">
      <formula>-0.1</formula>
      <formula>0.1</formula>
    </cfRule>
    <cfRule type="cellIs" dxfId="2311" priority="539" operator="between">
      <formula>-0.1</formula>
      <formula>0.1</formula>
    </cfRule>
  </conditionalFormatting>
  <conditionalFormatting sqref="L425">
    <cfRule type="cellIs" dxfId="2310" priority="530" operator="equal">
      <formula>""</formula>
    </cfRule>
    <cfRule type="cellIs" dxfId="2309" priority="531" operator="notBetween">
      <formula>-0.5</formula>
      <formula>0.5</formula>
    </cfRule>
    <cfRule type="cellIs" dxfId="2308" priority="532" operator="notBetween">
      <formula>-0.3333</formula>
      <formula>0.3333</formula>
    </cfRule>
    <cfRule type="cellIs" dxfId="2307" priority="533" operator="notBetween">
      <formula>-0.1</formula>
      <formula>0.1</formula>
    </cfRule>
    <cfRule type="cellIs" dxfId="2306" priority="534" operator="between">
      <formula>-0.1</formula>
      <formula>0.1</formula>
    </cfRule>
  </conditionalFormatting>
  <conditionalFormatting sqref="L428">
    <cfRule type="cellIs" dxfId="2305" priority="525" operator="equal">
      <formula>""</formula>
    </cfRule>
    <cfRule type="cellIs" dxfId="2304" priority="526" operator="notBetween">
      <formula>-0.5</formula>
      <formula>0.5</formula>
    </cfRule>
    <cfRule type="cellIs" dxfId="2303" priority="527" operator="notBetween">
      <formula>-0.3333</formula>
      <formula>0.3333</formula>
    </cfRule>
    <cfRule type="cellIs" dxfId="2302" priority="528" operator="notBetween">
      <formula>-0.1</formula>
      <formula>0.1</formula>
    </cfRule>
    <cfRule type="cellIs" dxfId="2301" priority="529" operator="between">
      <formula>-0.1</formula>
      <formula>0.1</formula>
    </cfRule>
  </conditionalFormatting>
  <conditionalFormatting sqref="L446">
    <cfRule type="cellIs" dxfId="2300" priority="515" operator="equal">
      <formula>""</formula>
    </cfRule>
    <cfRule type="cellIs" dxfId="2299" priority="516" operator="notBetween">
      <formula>-0.5</formula>
      <formula>0.5</formula>
    </cfRule>
    <cfRule type="cellIs" dxfId="2298" priority="517" operator="notBetween">
      <formula>-0.3333</formula>
      <formula>0.3333</formula>
    </cfRule>
    <cfRule type="cellIs" dxfId="2297" priority="518" operator="notBetween">
      <formula>-0.1</formula>
      <formula>0.1</formula>
    </cfRule>
    <cfRule type="cellIs" dxfId="2296" priority="519" operator="between">
      <formula>-0.1</formula>
      <formula>0.1</formula>
    </cfRule>
  </conditionalFormatting>
  <conditionalFormatting sqref="L450">
    <cfRule type="cellIs" dxfId="2295" priority="510" operator="equal">
      <formula>""</formula>
    </cfRule>
    <cfRule type="cellIs" dxfId="2294" priority="511" operator="notBetween">
      <formula>-0.5</formula>
      <formula>0.5</formula>
    </cfRule>
    <cfRule type="cellIs" dxfId="2293" priority="512" operator="notBetween">
      <formula>-0.3333</formula>
      <formula>0.3333</formula>
    </cfRule>
    <cfRule type="cellIs" dxfId="2292" priority="513" operator="notBetween">
      <formula>-0.1</formula>
      <formula>0.1</formula>
    </cfRule>
    <cfRule type="cellIs" dxfId="2291" priority="514" operator="between">
      <formula>-0.1</formula>
      <formula>0.1</formula>
    </cfRule>
  </conditionalFormatting>
  <conditionalFormatting sqref="L454">
    <cfRule type="cellIs" dxfId="2290" priority="505" operator="equal">
      <formula>""</formula>
    </cfRule>
    <cfRule type="cellIs" dxfId="2289" priority="506" operator="notBetween">
      <formula>-0.5</formula>
      <formula>0.5</formula>
    </cfRule>
    <cfRule type="cellIs" dxfId="2288" priority="507" operator="notBetween">
      <formula>-0.3333</formula>
      <formula>0.3333</formula>
    </cfRule>
    <cfRule type="cellIs" dxfId="2287" priority="508" operator="notBetween">
      <formula>-0.1</formula>
      <formula>0.1</formula>
    </cfRule>
    <cfRule type="cellIs" dxfId="2286" priority="509" operator="between">
      <formula>-0.1</formula>
      <formula>0.1</formula>
    </cfRule>
  </conditionalFormatting>
  <conditionalFormatting sqref="L470">
    <cfRule type="cellIs" dxfId="2285" priority="500" operator="equal">
      <formula>""</formula>
    </cfRule>
    <cfRule type="cellIs" dxfId="2284" priority="501" operator="notBetween">
      <formula>-0.5</formula>
      <formula>0.5</formula>
    </cfRule>
    <cfRule type="cellIs" dxfId="2283" priority="502" operator="notBetween">
      <formula>-0.3333</formula>
      <formula>0.3333</formula>
    </cfRule>
    <cfRule type="cellIs" dxfId="2282" priority="503" operator="notBetween">
      <formula>-0.1</formula>
      <formula>0.1</formula>
    </cfRule>
    <cfRule type="cellIs" dxfId="2281" priority="504" operator="between">
      <formula>-0.1</formula>
      <formula>0.1</formula>
    </cfRule>
  </conditionalFormatting>
  <conditionalFormatting sqref="L482">
    <cfRule type="cellIs" dxfId="2280" priority="495" operator="equal">
      <formula>""</formula>
    </cfRule>
    <cfRule type="cellIs" dxfId="2279" priority="496" operator="notBetween">
      <formula>-0.5</formula>
      <formula>0.5</formula>
    </cfRule>
    <cfRule type="cellIs" dxfId="2278" priority="497" operator="notBetween">
      <formula>-0.3333</formula>
      <formula>0.3333</formula>
    </cfRule>
    <cfRule type="cellIs" dxfId="2277" priority="498" operator="notBetween">
      <formula>-0.1</formula>
      <formula>0.1</formula>
    </cfRule>
    <cfRule type="cellIs" dxfId="2276" priority="499" operator="between">
      <formula>-0.1</formula>
      <formula>0.1</formula>
    </cfRule>
  </conditionalFormatting>
  <conditionalFormatting sqref="L485">
    <cfRule type="cellIs" dxfId="2275" priority="490" operator="equal">
      <formula>""</formula>
    </cfRule>
    <cfRule type="cellIs" dxfId="2274" priority="491" operator="notBetween">
      <formula>-0.5</formula>
      <formula>0.5</formula>
    </cfRule>
    <cfRule type="cellIs" dxfId="2273" priority="492" operator="notBetween">
      <formula>-0.3333</formula>
      <formula>0.3333</formula>
    </cfRule>
    <cfRule type="cellIs" dxfId="2272" priority="493" operator="notBetween">
      <formula>-0.1</formula>
      <formula>0.1</formula>
    </cfRule>
    <cfRule type="cellIs" dxfId="2271" priority="494" operator="between">
      <formula>-0.1</formula>
      <formula>0.1</formula>
    </cfRule>
  </conditionalFormatting>
  <conditionalFormatting sqref="L496">
    <cfRule type="cellIs" dxfId="2270" priority="485" operator="equal">
      <formula>""</formula>
    </cfRule>
    <cfRule type="cellIs" dxfId="2269" priority="486" operator="notBetween">
      <formula>-0.5</formula>
      <formula>0.5</formula>
    </cfRule>
    <cfRule type="cellIs" dxfId="2268" priority="487" operator="notBetween">
      <formula>-0.3333</formula>
      <formula>0.3333</formula>
    </cfRule>
    <cfRule type="cellIs" dxfId="2267" priority="488" operator="notBetween">
      <formula>-0.1</formula>
      <formula>0.1</formula>
    </cfRule>
    <cfRule type="cellIs" dxfId="2266" priority="489" operator="between">
      <formula>-0.1</formula>
      <formula>0.1</formula>
    </cfRule>
  </conditionalFormatting>
  <conditionalFormatting sqref="L500:L502">
    <cfRule type="cellIs" dxfId="2265" priority="480" operator="equal">
      <formula>""</formula>
    </cfRule>
    <cfRule type="cellIs" dxfId="2264" priority="481" operator="notBetween">
      <formula>-0.5</formula>
      <formula>0.5</formula>
    </cfRule>
    <cfRule type="cellIs" dxfId="2263" priority="482" operator="notBetween">
      <formula>-0.3333</formula>
      <formula>0.3333</formula>
    </cfRule>
    <cfRule type="cellIs" dxfId="2262" priority="483" operator="notBetween">
      <formula>-0.1</formula>
      <formula>0.1</formula>
    </cfRule>
    <cfRule type="cellIs" dxfId="2261" priority="484" operator="between">
      <formula>-0.1</formula>
      <formula>0.1</formula>
    </cfRule>
  </conditionalFormatting>
  <conditionalFormatting sqref="L486">
    <cfRule type="cellIs" dxfId="2260" priority="475" operator="equal">
      <formula>""</formula>
    </cfRule>
    <cfRule type="cellIs" dxfId="2259" priority="476" operator="notBetween">
      <formula>-0.5</formula>
      <formula>0.5</formula>
    </cfRule>
    <cfRule type="cellIs" dxfId="2258" priority="477" operator="notBetween">
      <formula>-0.3333</formula>
      <formula>0.3333</formula>
    </cfRule>
    <cfRule type="cellIs" dxfId="2257" priority="478" operator="notBetween">
      <formula>-0.1</formula>
      <formula>0.1</formula>
    </cfRule>
    <cfRule type="cellIs" dxfId="2256" priority="479" operator="between">
      <formula>-0.1</formula>
      <formula>0.1</formula>
    </cfRule>
  </conditionalFormatting>
  <conditionalFormatting sqref="L490">
    <cfRule type="cellIs" dxfId="2255" priority="470" operator="equal">
      <formula>""</formula>
    </cfRule>
    <cfRule type="cellIs" dxfId="2254" priority="471" operator="notBetween">
      <formula>-0.5</formula>
      <formula>0.5</formula>
    </cfRule>
    <cfRule type="cellIs" dxfId="2253" priority="472" operator="notBetween">
      <formula>-0.3333</formula>
      <formula>0.3333</formula>
    </cfRule>
    <cfRule type="cellIs" dxfId="2252" priority="473" operator="notBetween">
      <formula>-0.1</formula>
      <formula>0.1</formula>
    </cfRule>
    <cfRule type="cellIs" dxfId="2251" priority="474" operator="between">
      <formula>-0.1</formula>
      <formula>0.1</formula>
    </cfRule>
  </conditionalFormatting>
  <conditionalFormatting sqref="L495">
    <cfRule type="cellIs" dxfId="2250" priority="465" operator="equal">
      <formula>""</formula>
    </cfRule>
    <cfRule type="cellIs" dxfId="2249" priority="466" operator="notBetween">
      <formula>-0.5</formula>
      <formula>0.5</formula>
    </cfRule>
    <cfRule type="cellIs" dxfId="2248" priority="467" operator="notBetween">
      <formula>-0.3333</formula>
      <formula>0.3333</formula>
    </cfRule>
    <cfRule type="cellIs" dxfId="2247" priority="468" operator="notBetween">
      <formula>-0.1</formula>
      <formula>0.1</formula>
    </cfRule>
    <cfRule type="cellIs" dxfId="2246" priority="469" operator="between">
      <formula>-0.1</formula>
      <formula>0.1</formula>
    </cfRule>
  </conditionalFormatting>
  <conditionalFormatting sqref="L505">
    <cfRule type="cellIs" dxfId="2245" priority="460" operator="equal">
      <formula>""</formula>
    </cfRule>
    <cfRule type="cellIs" dxfId="2244" priority="461" operator="notBetween">
      <formula>-0.5</formula>
      <formula>0.5</formula>
    </cfRule>
    <cfRule type="cellIs" dxfId="2243" priority="462" operator="notBetween">
      <formula>-0.3333</formula>
      <formula>0.3333</formula>
    </cfRule>
    <cfRule type="cellIs" dxfId="2242" priority="463" operator="notBetween">
      <formula>-0.1</formula>
      <formula>0.1</formula>
    </cfRule>
    <cfRule type="cellIs" dxfId="2241" priority="464" operator="between">
      <formula>-0.1</formula>
      <formula>0.1</formula>
    </cfRule>
  </conditionalFormatting>
  <conditionalFormatting sqref="L506">
    <cfRule type="cellIs" dxfId="2240" priority="455" operator="equal">
      <formula>""</formula>
    </cfRule>
    <cfRule type="cellIs" dxfId="2239" priority="456" operator="notBetween">
      <formula>-0.5</formula>
      <formula>0.5</formula>
    </cfRule>
    <cfRule type="cellIs" dxfId="2238" priority="457" operator="notBetween">
      <formula>-0.3333</formula>
      <formula>0.3333</formula>
    </cfRule>
    <cfRule type="cellIs" dxfId="2237" priority="458" operator="notBetween">
      <formula>-0.1</formula>
      <formula>0.1</formula>
    </cfRule>
    <cfRule type="cellIs" dxfId="2236" priority="459" operator="between">
      <formula>-0.1</formula>
      <formula>0.1</formula>
    </cfRule>
  </conditionalFormatting>
  <conditionalFormatting sqref="L510">
    <cfRule type="cellIs" dxfId="2235" priority="450" operator="equal">
      <formula>""</formula>
    </cfRule>
    <cfRule type="cellIs" dxfId="2234" priority="451" operator="notBetween">
      <formula>-0.5</formula>
      <formula>0.5</formula>
    </cfRule>
    <cfRule type="cellIs" dxfId="2233" priority="452" operator="notBetween">
      <formula>-0.3333</formula>
      <formula>0.3333</formula>
    </cfRule>
    <cfRule type="cellIs" dxfId="2232" priority="453" operator="notBetween">
      <formula>-0.1</formula>
      <formula>0.1</formula>
    </cfRule>
    <cfRule type="cellIs" dxfId="2231" priority="454" operator="between">
      <formula>-0.1</formula>
      <formula>0.1</formula>
    </cfRule>
  </conditionalFormatting>
  <conditionalFormatting sqref="L515">
    <cfRule type="cellIs" dxfId="2230" priority="445" operator="equal">
      <formula>""</formula>
    </cfRule>
    <cfRule type="cellIs" dxfId="2229" priority="446" operator="notBetween">
      <formula>-0.5</formula>
      <formula>0.5</formula>
    </cfRule>
    <cfRule type="cellIs" dxfId="2228" priority="447" operator="notBetween">
      <formula>-0.3333</formula>
      <formula>0.3333</formula>
    </cfRule>
    <cfRule type="cellIs" dxfId="2227" priority="448" operator="notBetween">
      <formula>-0.1</formula>
      <formula>0.1</formula>
    </cfRule>
    <cfRule type="cellIs" dxfId="2226" priority="449" operator="between">
      <formula>-0.1</formula>
      <formula>0.1</formula>
    </cfRule>
  </conditionalFormatting>
  <conditionalFormatting sqref="L518">
    <cfRule type="cellIs" dxfId="2225" priority="440" operator="equal">
      <formula>""</formula>
    </cfRule>
    <cfRule type="cellIs" dxfId="2224" priority="441" operator="notBetween">
      <formula>-0.5</formula>
      <formula>0.5</formula>
    </cfRule>
    <cfRule type="cellIs" dxfId="2223" priority="442" operator="notBetween">
      <formula>-0.3333</formula>
      <formula>0.3333</formula>
    </cfRule>
    <cfRule type="cellIs" dxfId="2222" priority="443" operator="notBetween">
      <formula>-0.1</formula>
      <formula>0.1</formula>
    </cfRule>
    <cfRule type="cellIs" dxfId="2221" priority="444" operator="between">
      <formula>-0.1</formula>
      <formula>0.1</formula>
    </cfRule>
  </conditionalFormatting>
  <conditionalFormatting sqref="L516:L517">
    <cfRule type="cellIs" dxfId="2220" priority="435" operator="equal">
      <formula>""</formula>
    </cfRule>
    <cfRule type="cellIs" dxfId="2219" priority="436" operator="notBetween">
      <formula>-0.5</formula>
      <formula>0.5</formula>
    </cfRule>
    <cfRule type="cellIs" dxfId="2218" priority="437" operator="notBetween">
      <formula>-0.3333</formula>
      <formula>0.3333</formula>
    </cfRule>
    <cfRule type="cellIs" dxfId="2217" priority="438" operator="notBetween">
      <formula>-0.1</formula>
      <formula>0.1</formula>
    </cfRule>
    <cfRule type="cellIs" dxfId="2216" priority="439" operator="between">
      <formula>-0.1</formula>
      <formula>0.1</formula>
    </cfRule>
  </conditionalFormatting>
  <conditionalFormatting sqref="L530">
    <cfRule type="cellIs" dxfId="2215" priority="430" operator="equal">
      <formula>""</formula>
    </cfRule>
    <cfRule type="cellIs" dxfId="2214" priority="431" operator="notBetween">
      <formula>-0.5</formula>
      <formula>0.5</formula>
    </cfRule>
    <cfRule type="cellIs" dxfId="2213" priority="432" operator="notBetween">
      <formula>-0.3333</formula>
      <formula>0.3333</formula>
    </cfRule>
    <cfRule type="cellIs" dxfId="2212" priority="433" operator="notBetween">
      <formula>-0.1</formula>
      <formula>0.1</formula>
    </cfRule>
    <cfRule type="cellIs" dxfId="2211" priority="434" operator="between">
      <formula>-0.1</formula>
      <formula>0.1</formula>
    </cfRule>
  </conditionalFormatting>
  <conditionalFormatting sqref="L534">
    <cfRule type="cellIs" dxfId="2210" priority="425" operator="equal">
      <formula>""</formula>
    </cfRule>
    <cfRule type="cellIs" dxfId="2209" priority="426" operator="notBetween">
      <formula>-0.5</formula>
      <formula>0.5</formula>
    </cfRule>
    <cfRule type="cellIs" dxfId="2208" priority="427" operator="notBetween">
      <formula>-0.3333</formula>
      <formula>0.3333</formula>
    </cfRule>
    <cfRule type="cellIs" dxfId="2207" priority="428" operator="notBetween">
      <formula>-0.1</formula>
      <formula>0.1</formula>
    </cfRule>
    <cfRule type="cellIs" dxfId="2206" priority="429" operator="between">
      <formula>-0.1</formula>
      <formula>0.1</formula>
    </cfRule>
  </conditionalFormatting>
  <conditionalFormatting sqref="L536:L538">
    <cfRule type="cellIs" dxfId="2205" priority="420" operator="equal">
      <formula>""</formula>
    </cfRule>
    <cfRule type="cellIs" dxfId="2204" priority="421" operator="notBetween">
      <formula>-0.5</formula>
      <formula>0.5</formula>
    </cfRule>
    <cfRule type="cellIs" dxfId="2203" priority="422" operator="notBetween">
      <formula>-0.3333</formula>
      <formula>0.3333</formula>
    </cfRule>
    <cfRule type="cellIs" dxfId="2202" priority="423" operator="notBetween">
      <formula>-0.1</formula>
      <formula>0.1</formula>
    </cfRule>
    <cfRule type="cellIs" dxfId="2201" priority="424" operator="between">
      <formula>-0.1</formula>
      <formula>0.1</formula>
    </cfRule>
  </conditionalFormatting>
  <conditionalFormatting sqref="L146:L151 L160:L165 L174:L176">
    <cfRule type="cellIs" dxfId="2200" priority="415" operator="equal">
      <formula>""</formula>
    </cfRule>
    <cfRule type="cellIs" dxfId="2199" priority="416" operator="notBetween">
      <formula>-0.5</formula>
      <formula>0.5</formula>
    </cfRule>
    <cfRule type="cellIs" dxfId="2198" priority="417" operator="notBetween">
      <formula>-0.3333</formula>
      <formula>0.3333</formula>
    </cfRule>
    <cfRule type="cellIs" dxfId="2197" priority="418" operator="notBetween">
      <formula>-0.1</formula>
      <formula>0.1</formula>
    </cfRule>
    <cfRule type="cellIs" dxfId="2196" priority="419" operator="between">
      <formula>-0.1</formula>
      <formula>0.1</formula>
    </cfRule>
  </conditionalFormatting>
  <conditionalFormatting sqref="L181:L183 L188 L124 L126 L193 L190:L191">
    <cfRule type="cellIs" dxfId="2195" priority="410" operator="equal">
      <formula>""</formula>
    </cfRule>
    <cfRule type="cellIs" dxfId="2194" priority="411" operator="notBetween">
      <formula>-0.5</formula>
      <formula>0.5</formula>
    </cfRule>
    <cfRule type="cellIs" dxfId="2193" priority="412" operator="notBetween">
      <formula>-0.3333</formula>
      <formula>0.3333</formula>
    </cfRule>
    <cfRule type="cellIs" dxfId="2192" priority="413" operator="notBetween">
      <formula>-0.1</formula>
      <formula>0.1</formula>
    </cfRule>
    <cfRule type="cellIs" dxfId="2191" priority="414" operator="between">
      <formula>-0.1</formula>
      <formula>0.1</formula>
    </cfRule>
  </conditionalFormatting>
  <conditionalFormatting sqref="L140">
    <cfRule type="cellIs" dxfId="2190" priority="400" operator="equal">
      <formula>""</formula>
    </cfRule>
    <cfRule type="cellIs" dxfId="2189" priority="401" operator="notBetween">
      <formula>-0.5</formula>
      <formula>0.5</formula>
    </cfRule>
    <cfRule type="cellIs" dxfId="2188" priority="402" operator="notBetween">
      <formula>-0.3333</formula>
      <formula>0.3333</formula>
    </cfRule>
    <cfRule type="cellIs" dxfId="2187" priority="403" operator="notBetween">
      <formula>-0.1</formula>
      <formula>0.1</formula>
    </cfRule>
    <cfRule type="cellIs" dxfId="2186" priority="404" operator="between">
      <formula>-0.1</formula>
      <formula>0.1</formula>
    </cfRule>
  </conditionalFormatting>
  <conditionalFormatting sqref="L117">
    <cfRule type="cellIs" dxfId="2185" priority="385" operator="equal">
      <formula>""</formula>
    </cfRule>
    <cfRule type="cellIs" dxfId="2184" priority="386" operator="notBetween">
      <formula>-0.5</formula>
      <formula>0.5</formula>
    </cfRule>
    <cfRule type="cellIs" dxfId="2183" priority="387" operator="notBetween">
      <formula>-0.3333</formula>
      <formula>0.3333</formula>
    </cfRule>
    <cfRule type="cellIs" dxfId="2182" priority="388" operator="notBetween">
      <formula>-0.1</formula>
      <formula>0.1</formula>
    </cfRule>
    <cfRule type="cellIs" dxfId="2181" priority="389" operator="between">
      <formula>-0.1</formula>
      <formula>0.1</formula>
    </cfRule>
  </conditionalFormatting>
  <conditionalFormatting sqref="L142:L143">
    <cfRule type="cellIs" dxfId="2180" priority="395" operator="equal">
      <formula>""</formula>
    </cfRule>
    <cfRule type="cellIs" dxfId="2179" priority="396" operator="notBetween">
      <formula>-0.5</formula>
      <formula>0.5</formula>
    </cfRule>
    <cfRule type="cellIs" dxfId="2178" priority="397" operator="notBetween">
      <formula>-0.3333</formula>
      <formula>0.3333</formula>
    </cfRule>
    <cfRule type="cellIs" dxfId="2177" priority="398" operator="notBetween">
      <formula>-0.1</formula>
      <formula>0.1</formula>
    </cfRule>
    <cfRule type="cellIs" dxfId="2176" priority="399" operator="between">
      <formula>-0.1</formula>
      <formula>0.1</formula>
    </cfRule>
  </conditionalFormatting>
  <conditionalFormatting sqref="L114">
    <cfRule type="cellIs" dxfId="2175" priority="390" operator="equal">
      <formula>""</formula>
    </cfRule>
    <cfRule type="cellIs" dxfId="2174" priority="391" operator="notBetween">
      <formula>-0.5</formula>
      <formula>0.5</formula>
    </cfRule>
    <cfRule type="cellIs" dxfId="2173" priority="392" operator="notBetween">
      <formula>-0.3333</formula>
      <formula>0.3333</formula>
    </cfRule>
    <cfRule type="cellIs" dxfId="2172" priority="393" operator="notBetween">
      <formula>-0.1</formula>
      <formula>0.1</formula>
    </cfRule>
    <cfRule type="cellIs" dxfId="2171" priority="394" operator="between">
      <formula>-0.1</formula>
      <formula>0.1</formula>
    </cfRule>
  </conditionalFormatting>
  <conditionalFormatting sqref="L101">
    <cfRule type="cellIs" dxfId="2170" priority="380" operator="equal">
      <formula>""</formula>
    </cfRule>
    <cfRule type="cellIs" dxfId="2169" priority="381" operator="notBetween">
      <formula>-0.5</formula>
      <formula>0.5</formula>
    </cfRule>
    <cfRule type="cellIs" dxfId="2168" priority="382" operator="notBetween">
      <formula>-0.3333</formula>
      <formula>0.3333</formula>
    </cfRule>
    <cfRule type="cellIs" dxfId="2167" priority="383" operator="notBetween">
      <formula>-0.1</formula>
      <formula>0.1</formula>
    </cfRule>
    <cfRule type="cellIs" dxfId="2166" priority="384" operator="between">
      <formula>-0.1</formula>
      <formula>0.1</formula>
    </cfRule>
  </conditionalFormatting>
  <conditionalFormatting sqref="L153:L154">
    <cfRule type="cellIs" dxfId="2165" priority="375" operator="equal">
      <formula>""</formula>
    </cfRule>
    <cfRule type="cellIs" dxfId="2164" priority="376" operator="notBetween">
      <formula>-0.5</formula>
      <formula>0.5</formula>
    </cfRule>
    <cfRule type="cellIs" dxfId="2163" priority="377" operator="notBetween">
      <formula>-0.3333</formula>
      <formula>0.3333</formula>
    </cfRule>
    <cfRule type="cellIs" dxfId="2162" priority="378" operator="notBetween">
      <formula>-0.1</formula>
      <formula>0.1</formula>
    </cfRule>
    <cfRule type="cellIs" dxfId="2161" priority="379" operator="between">
      <formula>-0.1</formula>
      <formula>0.1</formula>
    </cfRule>
  </conditionalFormatting>
  <conditionalFormatting sqref="L157">
    <cfRule type="cellIs" dxfId="2160" priority="370" operator="equal">
      <formula>""</formula>
    </cfRule>
    <cfRule type="cellIs" dxfId="2159" priority="371" operator="notBetween">
      <formula>-0.5</formula>
      <formula>0.5</formula>
    </cfRule>
    <cfRule type="cellIs" dxfId="2158" priority="372" operator="notBetween">
      <formula>-0.3333</formula>
      <formula>0.3333</formula>
    </cfRule>
    <cfRule type="cellIs" dxfId="2157" priority="373" operator="notBetween">
      <formula>-0.1</formula>
      <formula>0.1</formula>
    </cfRule>
    <cfRule type="cellIs" dxfId="2156" priority="374" operator="between">
      <formula>-0.1</formula>
      <formula>0.1</formula>
    </cfRule>
  </conditionalFormatting>
  <conditionalFormatting sqref="L167:L168">
    <cfRule type="cellIs" dxfId="2155" priority="365" operator="equal">
      <formula>""</formula>
    </cfRule>
    <cfRule type="cellIs" dxfId="2154" priority="366" operator="notBetween">
      <formula>-0.5</formula>
      <formula>0.5</formula>
    </cfRule>
    <cfRule type="cellIs" dxfId="2153" priority="367" operator="notBetween">
      <formula>-0.3333</formula>
      <formula>0.3333</formula>
    </cfRule>
    <cfRule type="cellIs" dxfId="2152" priority="368" operator="notBetween">
      <formula>-0.1</formula>
      <formula>0.1</formula>
    </cfRule>
    <cfRule type="cellIs" dxfId="2151" priority="369" operator="between">
      <formula>-0.1</formula>
      <formula>0.1</formula>
    </cfRule>
  </conditionalFormatting>
  <conditionalFormatting sqref="L170">
    <cfRule type="cellIs" dxfId="2150" priority="360" operator="equal">
      <formula>""</formula>
    </cfRule>
    <cfRule type="cellIs" dxfId="2149" priority="361" operator="notBetween">
      <formula>-0.5</formula>
      <formula>0.5</formula>
    </cfRule>
    <cfRule type="cellIs" dxfId="2148" priority="362" operator="notBetween">
      <formula>-0.3333</formula>
      <formula>0.3333</formula>
    </cfRule>
    <cfRule type="cellIs" dxfId="2147" priority="363" operator="notBetween">
      <formula>-0.1</formula>
      <formula>0.1</formula>
    </cfRule>
    <cfRule type="cellIs" dxfId="2146" priority="364" operator="between">
      <formula>-0.1</formula>
      <formula>0.1</formula>
    </cfRule>
  </conditionalFormatting>
  <conditionalFormatting sqref="L171">
    <cfRule type="cellIs" dxfId="2145" priority="355" operator="equal">
      <formula>""</formula>
    </cfRule>
    <cfRule type="cellIs" dxfId="2144" priority="356" operator="notBetween">
      <formula>-0.5</formula>
      <formula>0.5</formula>
    </cfRule>
    <cfRule type="cellIs" dxfId="2143" priority="357" operator="notBetween">
      <formula>-0.3333</formula>
      <formula>0.3333</formula>
    </cfRule>
    <cfRule type="cellIs" dxfId="2142" priority="358" operator="notBetween">
      <formula>-0.1</formula>
      <formula>0.1</formula>
    </cfRule>
    <cfRule type="cellIs" dxfId="2141" priority="359" operator="between">
      <formula>-0.1</formula>
      <formula>0.1</formula>
    </cfRule>
  </conditionalFormatting>
  <conditionalFormatting sqref="L177">
    <cfRule type="cellIs" dxfId="2140" priority="350" operator="equal">
      <formula>""</formula>
    </cfRule>
    <cfRule type="cellIs" dxfId="2139" priority="351" operator="notBetween">
      <formula>-0.5</formula>
      <formula>0.5</formula>
    </cfRule>
    <cfRule type="cellIs" dxfId="2138" priority="352" operator="notBetween">
      <formula>-0.3333</formula>
      <formula>0.3333</formula>
    </cfRule>
    <cfRule type="cellIs" dxfId="2137" priority="353" operator="notBetween">
      <formula>-0.1</formula>
      <formula>0.1</formula>
    </cfRule>
    <cfRule type="cellIs" dxfId="2136" priority="354" operator="between">
      <formula>-0.1</formula>
      <formula>0.1</formula>
    </cfRule>
  </conditionalFormatting>
  <conditionalFormatting sqref="L178">
    <cfRule type="cellIs" dxfId="2135" priority="345" operator="equal">
      <formula>""</formula>
    </cfRule>
    <cfRule type="cellIs" dxfId="2134" priority="346" operator="notBetween">
      <formula>-0.5</formula>
      <formula>0.5</formula>
    </cfRule>
    <cfRule type="cellIs" dxfId="2133" priority="347" operator="notBetween">
      <formula>-0.3333</formula>
      <formula>0.3333</formula>
    </cfRule>
    <cfRule type="cellIs" dxfId="2132" priority="348" operator="notBetween">
      <formula>-0.1</formula>
      <formula>0.1</formula>
    </cfRule>
    <cfRule type="cellIs" dxfId="2131" priority="349" operator="between">
      <formula>-0.1</formula>
      <formula>0.1</formula>
    </cfRule>
  </conditionalFormatting>
  <conditionalFormatting sqref="L184">
    <cfRule type="cellIs" dxfId="2130" priority="340" operator="equal">
      <formula>""</formula>
    </cfRule>
    <cfRule type="cellIs" dxfId="2129" priority="341" operator="notBetween">
      <formula>-0.5</formula>
      <formula>0.5</formula>
    </cfRule>
    <cfRule type="cellIs" dxfId="2128" priority="342" operator="notBetween">
      <formula>-0.3333</formula>
      <formula>0.3333</formula>
    </cfRule>
    <cfRule type="cellIs" dxfId="2127" priority="343" operator="notBetween">
      <formula>-0.1</formula>
      <formula>0.1</formula>
    </cfRule>
    <cfRule type="cellIs" dxfId="2126" priority="344" operator="between">
      <formula>-0.1</formula>
      <formula>0.1</formula>
    </cfRule>
  </conditionalFormatting>
  <conditionalFormatting sqref="L185">
    <cfRule type="cellIs" dxfId="2125" priority="335" operator="equal">
      <formula>""</formula>
    </cfRule>
    <cfRule type="cellIs" dxfId="2124" priority="336" operator="notBetween">
      <formula>-0.5</formula>
      <formula>0.5</formula>
    </cfRule>
    <cfRule type="cellIs" dxfId="2123" priority="337" operator="notBetween">
      <formula>-0.3333</formula>
      <formula>0.3333</formula>
    </cfRule>
    <cfRule type="cellIs" dxfId="2122" priority="338" operator="notBetween">
      <formula>-0.1</formula>
      <formula>0.1</formula>
    </cfRule>
    <cfRule type="cellIs" dxfId="2121" priority="339" operator="between">
      <formula>-0.1</formula>
      <formula>0.1</formula>
    </cfRule>
  </conditionalFormatting>
  <conditionalFormatting sqref="L192">
    <cfRule type="cellIs" dxfId="2120" priority="330" operator="equal">
      <formula>""</formula>
    </cfRule>
    <cfRule type="cellIs" dxfId="2119" priority="331" operator="notBetween">
      <formula>-0.5</formula>
      <formula>0.5</formula>
    </cfRule>
    <cfRule type="cellIs" dxfId="2118" priority="332" operator="notBetween">
      <formula>-0.3333</formula>
      <formula>0.3333</formula>
    </cfRule>
    <cfRule type="cellIs" dxfId="2117" priority="333" operator="notBetween">
      <formula>-0.1</formula>
      <formula>0.1</formula>
    </cfRule>
    <cfRule type="cellIs" dxfId="2116" priority="334" operator="between">
      <formula>-0.1</formula>
      <formula>0.1</formula>
    </cfRule>
  </conditionalFormatting>
  <conditionalFormatting sqref="L189">
    <cfRule type="cellIs" dxfId="2115" priority="325" operator="equal">
      <formula>""</formula>
    </cfRule>
    <cfRule type="cellIs" dxfId="2114" priority="326" operator="notBetween">
      <formula>-0.5</formula>
      <formula>0.5</formula>
    </cfRule>
    <cfRule type="cellIs" dxfId="2113" priority="327" operator="notBetween">
      <formula>-0.3333</formula>
      <formula>0.3333</formula>
    </cfRule>
    <cfRule type="cellIs" dxfId="2112" priority="328" operator="notBetween">
      <formula>-0.1</formula>
      <formula>0.1</formula>
    </cfRule>
    <cfRule type="cellIs" dxfId="2111" priority="329" operator="between">
      <formula>-0.1</formula>
      <formula>0.1</formula>
    </cfRule>
  </conditionalFormatting>
  <conditionalFormatting sqref="L197">
    <cfRule type="cellIs" dxfId="2110" priority="320" operator="equal">
      <formula>""</formula>
    </cfRule>
    <cfRule type="cellIs" dxfId="2109" priority="321" operator="notBetween">
      <formula>-0.5</formula>
      <formula>0.5</formula>
    </cfRule>
    <cfRule type="cellIs" dxfId="2108" priority="322" operator="notBetween">
      <formula>-0.3333</formula>
      <formula>0.3333</formula>
    </cfRule>
    <cfRule type="cellIs" dxfId="2107" priority="323" operator="notBetween">
      <formula>-0.1</formula>
      <formula>0.1</formula>
    </cfRule>
    <cfRule type="cellIs" dxfId="2106" priority="324" operator="between">
      <formula>-0.1</formula>
      <formula>0.1</formula>
    </cfRule>
  </conditionalFormatting>
  <conditionalFormatting sqref="L198">
    <cfRule type="cellIs" dxfId="2105" priority="315" operator="equal">
      <formula>""</formula>
    </cfRule>
    <cfRule type="cellIs" dxfId="2104" priority="316" operator="notBetween">
      <formula>-0.5</formula>
      <formula>0.5</formula>
    </cfRule>
    <cfRule type="cellIs" dxfId="2103" priority="317" operator="notBetween">
      <formula>-0.3333</formula>
      <formula>0.3333</formula>
    </cfRule>
    <cfRule type="cellIs" dxfId="2102" priority="318" operator="notBetween">
      <formula>-0.1</formula>
      <formula>0.1</formula>
    </cfRule>
    <cfRule type="cellIs" dxfId="2101" priority="319" operator="between">
      <formula>-0.1</formula>
      <formula>0.1</formula>
    </cfRule>
  </conditionalFormatting>
  <conditionalFormatting sqref="L195">
    <cfRule type="cellIs" dxfId="2100" priority="310" operator="equal">
      <formula>""</formula>
    </cfRule>
    <cfRule type="cellIs" dxfId="2099" priority="311" operator="notBetween">
      <formula>-0.5</formula>
      <formula>0.5</formula>
    </cfRule>
    <cfRule type="cellIs" dxfId="2098" priority="312" operator="notBetween">
      <formula>-0.3333</formula>
      <formula>0.3333</formula>
    </cfRule>
    <cfRule type="cellIs" dxfId="2097" priority="313" operator="notBetween">
      <formula>-0.1</formula>
      <formula>0.1</formula>
    </cfRule>
    <cfRule type="cellIs" dxfId="2096" priority="314" operator="between">
      <formula>-0.1</formula>
      <formula>0.1</formula>
    </cfRule>
  </conditionalFormatting>
  <conditionalFormatting sqref="L196">
    <cfRule type="cellIs" dxfId="2095" priority="305" operator="equal">
      <formula>""</formula>
    </cfRule>
    <cfRule type="cellIs" dxfId="2094" priority="306" operator="notBetween">
      <formula>-0.5</formula>
      <formula>0.5</formula>
    </cfRule>
    <cfRule type="cellIs" dxfId="2093" priority="307" operator="notBetween">
      <formula>-0.3333</formula>
      <formula>0.3333</formula>
    </cfRule>
    <cfRule type="cellIs" dxfId="2092" priority="308" operator="notBetween">
      <formula>-0.1</formula>
      <formula>0.1</formula>
    </cfRule>
    <cfRule type="cellIs" dxfId="2091" priority="309" operator="between">
      <formula>-0.1</formula>
      <formula>0.1</formula>
    </cfRule>
  </conditionalFormatting>
  <conditionalFormatting sqref="L129">
    <cfRule type="cellIs" dxfId="2090" priority="300" operator="equal">
      <formula>""</formula>
    </cfRule>
    <cfRule type="cellIs" dxfId="2089" priority="301" operator="notBetween">
      <formula>-0.5</formula>
      <formula>0.5</formula>
    </cfRule>
    <cfRule type="cellIs" dxfId="2088" priority="302" operator="notBetween">
      <formula>-0.3333</formula>
      <formula>0.3333</formula>
    </cfRule>
    <cfRule type="cellIs" dxfId="2087" priority="303" operator="notBetween">
      <formula>-0.1</formula>
      <formula>0.1</formula>
    </cfRule>
    <cfRule type="cellIs" dxfId="2086" priority="304" operator="between">
      <formula>-0.1</formula>
      <formula>0.1</formula>
    </cfRule>
  </conditionalFormatting>
  <conditionalFormatting sqref="L130:L131">
    <cfRule type="cellIs" dxfId="2085" priority="295" operator="equal">
      <formula>""</formula>
    </cfRule>
    <cfRule type="cellIs" dxfId="2084" priority="296" operator="notBetween">
      <formula>-0.5</formula>
      <formula>0.5</formula>
    </cfRule>
    <cfRule type="cellIs" dxfId="2083" priority="297" operator="notBetween">
      <formula>-0.3333</formula>
      <formula>0.3333</formula>
    </cfRule>
    <cfRule type="cellIs" dxfId="2082" priority="298" operator="notBetween">
      <formula>-0.1</formula>
      <formula>0.1</formula>
    </cfRule>
    <cfRule type="cellIs" dxfId="2081" priority="299" operator="between">
      <formula>-0.1</formula>
      <formula>0.1</formula>
    </cfRule>
  </conditionalFormatting>
  <conditionalFormatting sqref="L212:L214">
    <cfRule type="cellIs" dxfId="2080" priority="290" operator="equal">
      <formula>""</formula>
    </cfRule>
    <cfRule type="cellIs" dxfId="2079" priority="291" operator="notBetween">
      <formula>-0.5</formula>
      <formula>0.5</formula>
    </cfRule>
    <cfRule type="cellIs" dxfId="2078" priority="292" operator="notBetween">
      <formula>-0.3333</formula>
      <formula>0.3333</formula>
    </cfRule>
    <cfRule type="cellIs" dxfId="2077" priority="293" operator="notBetween">
      <formula>-0.1</formula>
      <formula>0.1</formula>
    </cfRule>
    <cfRule type="cellIs" dxfId="2076" priority="294" operator="between">
      <formula>-0.1</formula>
      <formula>0.1</formula>
    </cfRule>
  </conditionalFormatting>
  <conditionalFormatting sqref="L217:L220">
    <cfRule type="cellIs" dxfId="2075" priority="285" operator="equal">
      <formula>""</formula>
    </cfRule>
    <cfRule type="cellIs" dxfId="2074" priority="286" operator="notBetween">
      <formula>-0.5</formula>
      <formula>0.5</formula>
    </cfRule>
    <cfRule type="cellIs" dxfId="2073" priority="287" operator="notBetween">
      <formula>-0.3333</formula>
      <formula>0.3333</formula>
    </cfRule>
    <cfRule type="cellIs" dxfId="2072" priority="288" operator="notBetween">
      <formula>-0.1</formula>
      <formula>0.1</formula>
    </cfRule>
    <cfRule type="cellIs" dxfId="2071" priority="289" operator="between">
      <formula>-0.1</formula>
      <formula>0.1</formula>
    </cfRule>
  </conditionalFormatting>
  <conditionalFormatting sqref="L221">
    <cfRule type="cellIs" dxfId="2070" priority="280" operator="equal">
      <formula>""</formula>
    </cfRule>
    <cfRule type="cellIs" dxfId="2069" priority="281" operator="notBetween">
      <formula>-0.5</formula>
      <formula>0.5</formula>
    </cfRule>
    <cfRule type="cellIs" dxfId="2068" priority="282" operator="notBetween">
      <formula>-0.3333</formula>
      <formula>0.3333</formula>
    </cfRule>
    <cfRule type="cellIs" dxfId="2067" priority="283" operator="notBetween">
      <formula>-0.1</formula>
      <formula>0.1</formula>
    </cfRule>
    <cfRule type="cellIs" dxfId="2066" priority="284" operator="between">
      <formula>-0.1</formula>
      <formula>0.1</formula>
    </cfRule>
  </conditionalFormatting>
  <conditionalFormatting sqref="L224:L227">
    <cfRule type="cellIs" dxfId="2065" priority="275" operator="equal">
      <formula>""</formula>
    </cfRule>
    <cfRule type="cellIs" dxfId="2064" priority="276" operator="notBetween">
      <formula>-0.5</formula>
      <formula>0.5</formula>
    </cfRule>
    <cfRule type="cellIs" dxfId="2063" priority="277" operator="notBetween">
      <formula>-0.3333</formula>
      <formula>0.3333</formula>
    </cfRule>
    <cfRule type="cellIs" dxfId="2062" priority="278" operator="notBetween">
      <formula>-0.1</formula>
      <formula>0.1</formula>
    </cfRule>
    <cfRule type="cellIs" dxfId="2061" priority="279" operator="between">
      <formula>-0.1</formula>
      <formula>0.1</formula>
    </cfRule>
  </conditionalFormatting>
  <conditionalFormatting sqref="L228">
    <cfRule type="cellIs" dxfId="2060" priority="270" operator="equal">
      <formula>""</formula>
    </cfRule>
    <cfRule type="cellIs" dxfId="2059" priority="271" operator="notBetween">
      <formula>-0.5</formula>
      <formula>0.5</formula>
    </cfRule>
    <cfRule type="cellIs" dxfId="2058" priority="272" operator="notBetween">
      <formula>-0.3333</formula>
      <formula>0.3333</formula>
    </cfRule>
    <cfRule type="cellIs" dxfId="2057" priority="273" operator="notBetween">
      <formula>-0.1</formula>
      <formula>0.1</formula>
    </cfRule>
    <cfRule type="cellIs" dxfId="2056" priority="274" operator="between">
      <formula>-0.1</formula>
      <formula>0.1</formula>
    </cfRule>
  </conditionalFormatting>
  <conditionalFormatting sqref="L231:L234">
    <cfRule type="cellIs" dxfId="2055" priority="265" operator="equal">
      <formula>""</formula>
    </cfRule>
    <cfRule type="cellIs" dxfId="2054" priority="266" operator="notBetween">
      <formula>-0.5</formula>
      <formula>0.5</formula>
    </cfRule>
    <cfRule type="cellIs" dxfId="2053" priority="267" operator="notBetween">
      <formula>-0.3333</formula>
      <formula>0.3333</formula>
    </cfRule>
    <cfRule type="cellIs" dxfId="2052" priority="268" operator="notBetween">
      <formula>-0.1</formula>
      <formula>0.1</formula>
    </cfRule>
    <cfRule type="cellIs" dxfId="2051" priority="269" operator="between">
      <formula>-0.1</formula>
      <formula>0.1</formula>
    </cfRule>
  </conditionalFormatting>
  <conditionalFormatting sqref="L235">
    <cfRule type="cellIs" dxfId="2050" priority="260" operator="equal">
      <formula>""</formula>
    </cfRule>
    <cfRule type="cellIs" dxfId="2049" priority="261" operator="notBetween">
      <formula>-0.5</formula>
      <formula>0.5</formula>
    </cfRule>
    <cfRule type="cellIs" dxfId="2048" priority="262" operator="notBetween">
      <formula>-0.3333</formula>
      <formula>0.3333</formula>
    </cfRule>
    <cfRule type="cellIs" dxfId="2047" priority="263" operator="notBetween">
      <formula>-0.1</formula>
      <formula>0.1</formula>
    </cfRule>
    <cfRule type="cellIs" dxfId="2046" priority="264" operator="between">
      <formula>-0.1</formula>
      <formula>0.1</formula>
    </cfRule>
  </conditionalFormatting>
  <conditionalFormatting sqref="L238">
    <cfRule type="cellIs" dxfId="2045" priority="255" operator="equal">
      <formula>""</formula>
    </cfRule>
    <cfRule type="cellIs" dxfId="2044" priority="256" operator="notBetween">
      <formula>-0.5</formula>
      <formula>0.5</formula>
    </cfRule>
    <cfRule type="cellIs" dxfId="2043" priority="257" operator="notBetween">
      <formula>-0.3333</formula>
      <formula>0.3333</formula>
    </cfRule>
    <cfRule type="cellIs" dxfId="2042" priority="258" operator="notBetween">
      <formula>-0.1</formula>
      <formula>0.1</formula>
    </cfRule>
    <cfRule type="cellIs" dxfId="2041" priority="259" operator="between">
      <formula>-0.1</formula>
      <formula>0.1</formula>
    </cfRule>
  </conditionalFormatting>
  <conditionalFormatting sqref="E100:E101">
    <cfRule type="cellIs" dxfId="2040" priority="230" operator="equal">
      <formula>""</formula>
    </cfRule>
    <cfRule type="cellIs" dxfId="2039" priority="231" operator="notBetween">
      <formula>-0.5</formula>
      <formula>0.5</formula>
    </cfRule>
    <cfRule type="cellIs" dxfId="2038" priority="232" operator="notBetween">
      <formula>-0.3333</formula>
      <formula>0.3333</formula>
    </cfRule>
    <cfRule type="cellIs" dxfId="2037" priority="233" operator="notBetween">
      <formula>-0.1</formula>
      <formula>0.1</formula>
    </cfRule>
    <cfRule type="cellIs" dxfId="2036" priority="234" operator="between">
      <formula>-0.1</formula>
      <formula>0.1</formula>
    </cfRule>
  </conditionalFormatting>
  <conditionalFormatting sqref="E232:E233">
    <cfRule type="cellIs" dxfId="2035" priority="225" operator="equal">
      <formula>""</formula>
    </cfRule>
    <cfRule type="cellIs" dxfId="2034" priority="226" operator="notBetween">
      <formula>-0.5</formula>
      <formula>0.5</formula>
    </cfRule>
    <cfRule type="cellIs" dxfId="2033" priority="227" operator="notBetween">
      <formula>-0.3333</formula>
      <formula>0.3333</formula>
    </cfRule>
    <cfRule type="cellIs" dxfId="2032" priority="228" operator="notBetween">
      <formula>-0.1</formula>
      <formula>0.1</formula>
    </cfRule>
    <cfRule type="cellIs" dxfId="2031" priority="229" operator="between">
      <formula>-0.1</formula>
      <formula>0.1</formula>
    </cfRule>
  </conditionalFormatting>
  <conditionalFormatting sqref="E315:E316">
    <cfRule type="cellIs" dxfId="2030" priority="220" operator="equal">
      <formula>""</formula>
    </cfRule>
    <cfRule type="cellIs" dxfId="2029" priority="221" operator="notBetween">
      <formula>-0.5</formula>
      <formula>0.5</formula>
    </cfRule>
    <cfRule type="cellIs" dxfId="2028" priority="222" operator="notBetween">
      <formula>-0.3333</formula>
      <formula>0.3333</formula>
    </cfRule>
    <cfRule type="cellIs" dxfId="2027" priority="223" operator="notBetween">
      <formula>-0.1</formula>
      <formula>0.1</formula>
    </cfRule>
    <cfRule type="cellIs" dxfId="2026" priority="224" operator="between">
      <formula>-0.1</formula>
      <formula>0.1</formula>
    </cfRule>
  </conditionalFormatting>
  <conditionalFormatting sqref="L84">
    <cfRule type="cellIs" dxfId="2025" priority="215" operator="equal">
      <formula>""</formula>
    </cfRule>
    <cfRule type="cellIs" dxfId="2024" priority="216" operator="notBetween">
      <formula>-0.5</formula>
      <formula>0.5</formula>
    </cfRule>
    <cfRule type="cellIs" dxfId="2023" priority="217" operator="notBetween">
      <formula>-0.3333</formula>
      <formula>0.3333</formula>
    </cfRule>
    <cfRule type="cellIs" dxfId="2022" priority="218" operator="notBetween">
      <formula>-0.1</formula>
      <formula>0.1</formula>
    </cfRule>
    <cfRule type="cellIs" dxfId="2021" priority="219" operator="between">
      <formula>-0.1</formula>
      <formula>0.1</formula>
    </cfRule>
  </conditionalFormatting>
  <conditionalFormatting sqref="L85">
    <cfRule type="cellIs" dxfId="2020" priority="210" operator="equal">
      <formula>""</formula>
    </cfRule>
    <cfRule type="cellIs" dxfId="2019" priority="211" operator="notBetween">
      <formula>-0.5</formula>
      <formula>0.5</formula>
    </cfRule>
    <cfRule type="cellIs" dxfId="2018" priority="212" operator="notBetween">
      <formula>-0.3333</formula>
      <formula>0.3333</formula>
    </cfRule>
    <cfRule type="cellIs" dxfId="2017" priority="213" operator="notBetween">
      <formula>-0.1</formula>
      <formula>0.1</formula>
    </cfRule>
    <cfRule type="cellIs" dxfId="2016" priority="214" operator="between">
      <formula>-0.1</formula>
      <formula>0.1</formula>
    </cfRule>
  </conditionalFormatting>
  <conditionalFormatting sqref="L120:L121">
    <cfRule type="cellIs" dxfId="2015" priority="205" operator="equal">
      <formula>""</formula>
    </cfRule>
    <cfRule type="cellIs" dxfId="2014" priority="206" operator="notBetween">
      <formula>-0.5</formula>
      <formula>0.5</formula>
    </cfRule>
    <cfRule type="cellIs" dxfId="2013" priority="207" operator="notBetween">
      <formula>-0.3333</formula>
      <formula>0.3333</formula>
    </cfRule>
    <cfRule type="cellIs" dxfId="2012" priority="208" operator="notBetween">
      <formula>-0.1</formula>
      <formula>0.1</formula>
    </cfRule>
    <cfRule type="cellIs" dxfId="2011" priority="209" operator="between">
      <formula>-0.1</formula>
      <formula>0.1</formula>
    </cfRule>
  </conditionalFormatting>
  <conditionalFormatting sqref="E246">
    <cfRule type="cellIs" dxfId="2010" priority="200" operator="equal">
      <formula>""</formula>
    </cfRule>
    <cfRule type="cellIs" dxfId="2009" priority="201" operator="notBetween">
      <formula>-0.5</formula>
      <formula>0.5</formula>
    </cfRule>
    <cfRule type="cellIs" dxfId="2008" priority="202" operator="notBetween">
      <formula>-0.3333</formula>
      <formula>0.3333</formula>
    </cfRule>
    <cfRule type="cellIs" dxfId="2007" priority="203" operator="notBetween">
      <formula>-0.1</formula>
      <formula>0.1</formula>
    </cfRule>
    <cfRule type="cellIs" dxfId="2006" priority="204" operator="between">
      <formula>-0.1</formula>
      <formula>0.1</formula>
    </cfRule>
  </conditionalFormatting>
  <conditionalFormatting sqref="E248:E249">
    <cfRule type="cellIs" dxfId="2005" priority="195" operator="equal">
      <formula>""</formula>
    </cfRule>
    <cfRule type="cellIs" dxfId="2004" priority="196" operator="notBetween">
      <formula>-0.5</formula>
      <formula>0.5</formula>
    </cfRule>
    <cfRule type="cellIs" dxfId="2003" priority="197" operator="notBetween">
      <formula>-0.3333</formula>
      <formula>0.3333</formula>
    </cfRule>
    <cfRule type="cellIs" dxfId="2002" priority="198" operator="notBetween">
      <formula>-0.1</formula>
      <formula>0.1</formula>
    </cfRule>
    <cfRule type="cellIs" dxfId="2001" priority="199" operator="between">
      <formula>-0.1</formula>
      <formula>0.1</formula>
    </cfRule>
  </conditionalFormatting>
  <conditionalFormatting sqref="L156">
    <cfRule type="cellIs" dxfId="2000" priority="190" operator="equal">
      <formula>""</formula>
    </cfRule>
    <cfRule type="cellIs" dxfId="1999" priority="191" operator="notBetween">
      <formula>-0.5</formula>
      <formula>0.5</formula>
    </cfRule>
    <cfRule type="cellIs" dxfId="1998" priority="192" operator="notBetween">
      <formula>-0.3333</formula>
      <formula>0.3333</formula>
    </cfRule>
    <cfRule type="cellIs" dxfId="1997" priority="193" operator="notBetween">
      <formula>-0.1</formula>
      <formula>0.1</formula>
    </cfRule>
    <cfRule type="cellIs" dxfId="1996" priority="194" operator="between">
      <formula>-0.1</formula>
      <formula>0.1</formula>
    </cfRule>
  </conditionalFormatting>
  <conditionalFormatting sqref="E6">
    <cfRule type="cellIs" dxfId="1995" priority="180" operator="equal">
      <formula>""</formula>
    </cfRule>
    <cfRule type="cellIs" dxfId="1994" priority="181" operator="notBetween">
      <formula>-0.5</formula>
      <formula>0.5</formula>
    </cfRule>
    <cfRule type="cellIs" dxfId="1993" priority="182" operator="notBetween">
      <formula>-0.3333</formula>
      <formula>0.3333</formula>
    </cfRule>
    <cfRule type="cellIs" dxfId="1992" priority="183" operator="notBetween">
      <formula>-0.1</formula>
      <formula>0.1</formula>
    </cfRule>
    <cfRule type="cellIs" dxfId="1991" priority="184" operator="between">
      <formula>-0.1</formula>
      <formula>0.1</formula>
    </cfRule>
  </conditionalFormatting>
  <conditionalFormatting sqref="E6">
    <cfRule type="cellIs" dxfId="1990" priority="179" operator="equal">
      <formula>""</formula>
    </cfRule>
  </conditionalFormatting>
  <conditionalFormatting sqref="E6">
    <cfRule type="cellIs" dxfId="1989" priority="178" operator="between">
      <formula>-0.1</formula>
      <formula>0.1</formula>
    </cfRule>
  </conditionalFormatting>
  <conditionalFormatting sqref="E11">
    <cfRule type="cellIs" dxfId="1988" priority="173" operator="equal">
      <formula>""</formula>
    </cfRule>
    <cfRule type="cellIs" dxfId="1987" priority="174" operator="notBetween">
      <formula>-0.5</formula>
      <formula>0.5</formula>
    </cfRule>
    <cfRule type="cellIs" dxfId="1986" priority="175" operator="notBetween">
      <formula>-0.3333</formula>
      <formula>0.3333</formula>
    </cfRule>
    <cfRule type="cellIs" dxfId="1985" priority="176" operator="notBetween">
      <formula>-0.1</formula>
      <formula>0.1</formula>
    </cfRule>
    <cfRule type="cellIs" dxfId="1984" priority="177" operator="between">
      <formula>-0.1</formula>
      <formula>0.1</formula>
    </cfRule>
  </conditionalFormatting>
  <conditionalFormatting sqref="E11">
    <cfRule type="cellIs" dxfId="1983" priority="172" operator="equal">
      <formula>""</formula>
    </cfRule>
  </conditionalFormatting>
  <conditionalFormatting sqref="E11">
    <cfRule type="cellIs" dxfId="1982" priority="171" operator="between">
      <formula>-0.1</formula>
      <formula>0.1</formula>
    </cfRule>
  </conditionalFormatting>
  <conditionalFormatting sqref="E21">
    <cfRule type="cellIs" dxfId="1981" priority="166" operator="equal">
      <formula>""</formula>
    </cfRule>
    <cfRule type="cellIs" dxfId="1980" priority="167" operator="notBetween">
      <formula>-0.5</formula>
      <formula>0.5</formula>
    </cfRule>
    <cfRule type="cellIs" dxfId="1979" priority="168" operator="notBetween">
      <formula>-0.3333</formula>
      <formula>0.3333</formula>
    </cfRule>
    <cfRule type="cellIs" dxfId="1978" priority="169" operator="notBetween">
      <formula>-0.1</formula>
      <formula>0.1</formula>
    </cfRule>
    <cfRule type="cellIs" dxfId="1977" priority="170" operator="between">
      <formula>-0.1</formula>
      <formula>0.1</formula>
    </cfRule>
  </conditionalFormatting>
  <conditionalFormatting sqref="E21">
    <cfRule type="cellIs" dxfId="1976" priority="165" operator="equal">
      <formula>""</formula>
    </cfRule>
  </conditionalFormatting>
  <conditionalFormatting sqref="E21">
    <cfRule type="cellIs" dxfId="1975" priority="164" operator="between">
      <formula>-0.1</formula>
      <formula>0.1</formula>
    </cfRule>
  </conditionalFormatting>
  <conditionalFormatting sqref="E34">
    <cfRule type="cellIs" dxfId="1974" priority="159" operator="equal">
      <formula>""</formula>
    </cfRule>
    <cfRule type="cellIs" dxfId="1973" priority="160" operator="notBetween">
      <formula>-0.5</formula>
      <formula>0.5</formula>
    </cfRule>
    <cfRule type="cellIs" dxfId="1972" priority="161" operator="notBetween">
      <formula>-0.3333</formula>
      <formula>0.3333</formula>
    </cfRule>
    <cfRule type="cellIs" dxfId="1971" priority="162" operator="notBetween">
      <formula>-0.1</formula>
      <formula>0.1</formula>
    </cfRule>
    <cfRule type="cellIs" dxfId="1970" priority="163" operator="between">
      <formula>-0.1</formula>
      <formula>0.1</formula>
    </cfRule>
  </conditionalFormatting>
  <conditionalFormatting sqref="E34">
    <cfRule type="cellIs" dxfId="1969" priority="158" operator="equal">
      <formula>""</formula>
    </cfRule>
  </conditionalFormatting>
  <conditionalFormatting sqref="E34">
    <cfRule type="cellIs" dxfId="1968" priority="157" operator="between">
      <formula>-0.1</formula>
      <formula>0.1</formula>
    </cfRule>
  </conditionalFormatting>
  <conditionalFormatting sqref="E39">
    <cfRule type="cellIs" dxfId="1967" priority="151" operator="equal">
      <formula>""</formula>
    </cfRule>
  </conditionalFormatting>
  <conditionalFormatting sqref="E39">
    <cfRule type="cellIs" dxfId="1966" priority="150" operator="between">
      <formula>-0.1</formula>
      <formula>0.1</formula>
    </cfRule>
  </conditionalFormatting>
  <conditionalFormatting sqref="E43:E44">
    <cfRule type="cellIs" dxfId="1965" priority="145" operator="equal">
      <formula>""</formula>
    </cfRule>
    <cfRule type="cellIs" dxfId="1964" priority="146" operator="notBetween">
      <formula>-0.5</formula>
      <formula>0.5</formula>
    </cfRule>
    <cfRule type="cellIs" dxfId="1963" priority="147" operator="notBetween">
      <formula>-0.3333</formula>
      <formula>0.3333</formula>
    </cfRule>
    <cfRule type="cellIs" dxfId="1962" priority="148" operator="notBetween">
      <formula>-0.1</formula>
      <formula>0.1</formula>
    </cfRule>
    <cfRule type="cellIs" dxfId="1961" priority="149" operator="between">
      <formula>-0.1</formula>
      <formula>0.1</formula>
    </cfRule>
  </conditionalFormatting>
  <conditionalFormatting sqref="E43:E44">
    <cfRule type="cellIs" dxfId="1960" priority="144" operator="equal">
      <formula>""</formula>
    </cfRule>
  </conditionalFormatting>
  <conditionalFormatting sqref="E43:E44">
    <cfRule type="cellIs" dxfId="1959" priority="143" operator="between">
      <formula>-0.1</formula>
      <formula>0.1</formula>
    </cfRule>
  </conditionalFormatting>
  <conditionalFormatting sqref="E53:E57">
    <cfRule type="cellIs" dxfId="1958" priority="138" operator="equal">
      <formula>""</formula>
    </cfRule>
    <cfRule type="cellIs" dxfId="1957" priority="139" operator="notBetween">
      <formula>-0.5</formula>
      <formula>0.5</formula>
    </cfRule>
    <cfRule type="cellIs" dxfId="1956" priority="140" operator="notBetween">
      <formula>-0.3333</formula>
      <formula>0.3333</formula>
    </cfRule>
    <cfRule type="cellIs" dxfId="1955" priority="141" operator="notBetween">
      <formula>-0.1</formula>
      <formula>0.1</formula>
    </cfRule>
    <cfRule type="cellIs" dxfId="1954" priority="142" operator="between">
      <formula>-0.1</formula>
      <formula>0.1</formula>
    </cfRule>
  </conditionalFormatting>
  <conditionalFormatting sqref="E38">
    <cfRule type="cellIs" dxfId="1953" priority="133" operator="equal">
      <formula>""</formula>
    </cfRule>
    <cfRule type="cellIs" dxfId="1952" priority="134" operator="notBetween">
      <formula>-0.5</formula>
      <formula>0.5</formula>
    </cfRule>
    <cfRule type="cellIs" dxfId="1951" priority="135" operator="notBetween">
      <formula>-0.3333</formula>
      <formula>0.3333</formula>
    </cfRule>
    <cfRule type="cellIs" dxfId="1950" priority="136" operator="notBetween">
      <formula>-0.1</formula>
      <formula>0.1</formula>
    </cfRule>
    <cfRule type="cellIs" dxfId="1949" priority="137" operator="between">
      <formula>-0.1</formula>
      <formula>0.1</formula>
    </cfRule>
  </conditionalFormatting>
  <conditionalFormatting sqref="E28:E29">
    <cfRule type="cellIs" dxfId="1948" priority="126" operator="between">
      <formula>-0.1</formula>
      <formula>0.1</formula>
    </cfRule>
    <cfRule type="cellIs" dxfId="1947" priority="127" operator="equal">
      <formula>""</formula>
    </cfRule>
    <cfRule type="cellIs" dxfId="1946" priority="128" operator="equal">
      <formula>""</formula>
    </cfRule>
    <cfRule type="cellIs" dxfId="1945" priority="129" operator="notBetween">
      <formula>-0.5</formula>
      <formula>0.5</formula>
    </cfRule>
    <cfRule type="cellIs" dxfId="1944" priority="130" operator="notBetween">
      <formula>-0.3333</formula>
      <formula>0.3333</formula>
    </cfRule>
    <cfRule type="cellIs" dxfId="1943" priority="131" operator="notBetween">
      <formula>-0.1</formula>
      <formula>0.1</formula>
    </cfRule>
    <cfRule type="cellIs" dxfId="1942" priority="132" operator="between">
      <formula>-0.1</formula>
      <formula>0.1</formula>
    </cfRule>
  </conditionalFormatting>
  <conditionalFormatting sqref="E50">
    <cfRule type="cellIs" dxfId="1941" priority="116" operator="equal">
      <formula>""</formula>
    </cfRule>
    <cfRule type="cellIs" dxfId="1940" priority="117" operator="notBetween">
      <formula>-0.5</formula>
      <formula>0.5</formula>
    </cfRule>
    <cfRule type="cellIs" dxfId="1939" priority="118" operator="notBetween">
      <formula>-0.3333</formula>
      <formula>0.3333</formula>
    </cfRule>
    <cfRule type="cellIs" dxfId="1938" priority="119" operator="notBetween">
      <formula>-0.1</formula>
      <formula>0.1</formula>
    </cfRule>
    <cfRule type="cellIs" dxfId="1937" priority="120" operator="between">
      <formula>-0.1</formula>
      <formula>0.1</formula>
    </cfRule>
  </conditionalFormatting>
  <conditionalFormatting sqref="E20">
    <cfRule type="cellIs" dxfId="1936" priority="111" operator="equal">
      <formula>""</formula>
    </cfRule>
    <cfRule type="cellIs" dxfId="1935" priority="112" operator="notBetween">
      <formula>-0.5</formula>
      <formula>0.5</formula>
    </cfRule>
    <cfRule type="cellIs" dxfId="1934" priority="113" operator="notBetween">
      <formula>-0.3333</formula>
      <formula>0.3333</formula>
    </cfRule>
    <cfRule type="cellIs" dxfId="1933" priority="114" operator="notBetween">
      <formula>-0.1</formula>
      <formula>0.1</formula>
    </cfRule>
    <cfRule type="cellIs" dxfId="1932" priority="115" operator="between">
      <formula>-0.1</formula>
      <formula>0.1</formula>
    </cfRule>
  </conditionalFormatting>
  <conditionalFormatting sqref="E22">
    <cfRule type="cellIs" dxfId="1931" priority="106" operator="equal">
      <formula>""</formula>
    </cfRule>
    <cfRule type="cellIs" dxfId="1930" priority="107" operator="notBetween">
      <formula>-0.5</formula>
      <formula>0.5</formula>
    </cfRule>
    <cfRule type="cellIs" dxfId="1929" priority="108" operator="notBetween">
      <formula>-0.3333</formula>
      <formula>0.3333</formula>
    </cfRule>
    <cfRule type="cellIs" dxfId="1928" priority="109" operator="notBetween">
      <formula>-0.1</formula>
      <formula>0.1</formula>
    </cfRule>
    <cfRule type="cellIs" dxfId="1927" priority="110" operator="between">
      <formula>-0.1</formula>
      <formula>0.1</formula>
    </cfRule>
  </conditionalFormatting>
  <conditionalFormatting sqref="E13">
    <cfRule type="cellIs" dxfId="1926" priority="99" operator="between">
      <formula>-0.1</formula>
      <formula>0.1</formula>
    </cfRule>
    <cfRule type="cellIs" dxfId="1925" priority="100" operator="equal">
      <formula>""</formula>
    </cfRule>
    <cfRule type="cellIs" dxfId="1924" priority="101" operator="equal">
      <formula>""</formula>
    </cfRule>
    <cfRule type="cellIs" dxfId="1923" priority="102" operator="notBetween">
      <formula>-0.5</formula>
      <formula>0.5</formula>
    </cfRule>
    <cfRule type="cellIs" dxfId="1922" priority="103" operator="notBetween">
      <formula>-0.3333</formula>
      <formula>0.3333</formula>
    </cfRule>
    <cfRule type="cellIs" dxfId="1921" priority="104" operator="notBetween">
      <formula>-0.1</formula>
      <formula>0.1</formula>
    </cfRule>
    <cfRule type="cellIs" dxfId="1920" priority="105" operator="between">
      <formula>-0.1</formula>
      <formula>0.1</formula>
    </cfRule>
  </conditionalFormatting>
  <conditionalFormatting sqref="E18:E19">
    <cfRule type="cellIs" dxfId="1919" priority="92" operator="between">
      <formula>-0.1</formula>
      <formula>0.1</formula>
    </cfRule>
    <cfRule type="cellIs" dxfId="1918" priority="93" operator="equal">
      <formula>""</formula>
    </cfRule>
    <cfRule type="cellIs" dxfId="1917" priority="94" operator="equal">
      <formula>""</formula>
    </cfRule>
    <cfRule type="cellIs" dxfId="1916" priority="95" operator="notBetween">
      <formula>-0.5</formula>
      <formula>0.5</formula>
    </cfRule>
    <cfRule type="cellIs" dxfId="1915" priority="96" operator="notBetween">
      <formula>-0.3333</formula>
      <formula>0.3333</formula>
    </cfRule>
    <cfRule type="cellIs" dxfId="1914" priority="97" operator="notBetween">
      <formula>-0.1</formula>
      <formula>0.1</formula>
    </cfRule>
    <cfRule type="cellIs" dxfId="1913" priority="98" operator="between">
      <formula>-0.1</formula>
      <formula>0.1</formula>
    </cfRule>
  </conditionalFormatting>
  <conditionalFormatting sqref="E26">
    <cfRule type="cellIs" dxfId="1912" priority="86" operator="equal">
      <formula>""</formula>
    </cfRule>
  </conditionalFormatting>
  <conditionalFormatting sqref="E26">
    <cfRule type="cellIs" dxfId="1911" priority="85" operator="equal">
      <formula>""</formula>
    </cfRule>
  </conditionalFormatting>
  <conditionalFormatting sqref="E26">
    <cfRule type="cellIs" dxfId="1910" priority="84" operator="between">
      <formula>-0.1</formula>
      <formula>0.1</formula>
    </cfRule>
  </conditionalFormatting>
  <conditionalFormatting sqref="E31">
    <cfRule type="cellIs" dxfId="1909" priority="79" operator="equal">
      <formula>""</formula>
    </cfRule>
    <cfRule type="cellIs" dxfId="1908" priority="80" operator="notBetween">
      <formula>-0.5</formula>
      <formula>0.5</formula>
    </cfRule>
    <cfRule type="cellIs" dxfId="1907" priority="81" operator="notBetween">
      <formula>-0.3333</formula>
      <formula>0.3333</formula>
    </cfRule>
    <cfRule type="cellIs" dxfId="1906" priority="82" operator="notBetween">
      <formula>-0.1</formula>
      <formula>0.1</formula>
    </cfRule>
    <cfRule type="cellIs" dxfId="1905" priority="83" operator="between">
      <formula>-0.1</formula>
      <formula>0.1</formula>
    </cfRule>
  </conditionalFormatting>
  <conditionalFormatting sqref="E31">
    <cfRule type="cellIs" dxfId="1904" priority="78" operator="equal">
      <formula>""</formula>
    </cfRule>
  </conditionalFormatting>
  <conditionalFormatting sqref="E31">
    <cfRule type="cellIs" dxfId="1903" priority="77" operator="equal">
      <formula>""</formula>
    </cfRule>
  </conditionalFormatting>
  <conditionalFormatting sqref="E31">
    <cfRule type="cellIs" dxfId="1902" priority="76" operator="between">
      <formula>-0.1</formula>
      <formula>0.1</formula>
    </cfRule>
  </conditionalFormatting>
  <conditionalFormatting sqref="E37">
    <cfRule type="cellIs" dxfId="1901" priority="69" operator="between">
      <formula>-0.1</formula>
      <formula>0.1</formula>
    </cfRule>
    <cfRule type="cellIs" dxfId="1900" priority="70" operator="equal">
      <formula>""</formula>
    </cfRule>
    <cfRule type="cellIs" dxfId="1899" priority="71" operator="equal">
      <formula>""</formula>
    </cfRule>
    <cfRule type="cellIs" dxfId="1898" priority="72" operator="notBetween">
      <formula>-0.5</formula>
      <formula>0.5</formula>
    </cfRule>
    <cfRule type="cellIs" dxfId="1897" priority="73" operator="notBetween">
      <formula>-0.3333</formula>
      <formula>0.3333</formula>
    </cfRule>
    <cfRule type="cellIs" dxfId="1896" priority="74" operator="notBetween">
      <formula>-0.1</formula>
      <formula>0.1</formula>
    </cfRule>
    <cfRule type="cellIs" dxfId="1895" priority="75" operator="between">
      <formula>-0.1</formula>
      <formula>0.1</formula>
    </cfRule>
  </conditionalFormatting>
  <conditionalFormatting sqref="E30">
    <cfRule type="cellIs" dxfId="1894" priority="64" operator="equal">
      <formula>""</formula>
    </cfRule>
    <cfRule type="cellIs" dxfId="1893" priority="65" operator="notBetween">
      <formula>-0.5</formula>
      <formula>0.5</formula>
    </cfRule>
    <cfRule type="cellIs" dxfId="1892" priority="66" operator="notBetween">
      <formula>-0.3333</formula>
      <formula>0.3333</formula>
    </cfRule>
    <cfRule type="cellIs" dxfId="1891" priority="67" operator="notBetween">
      <formula>-0.1</formula>
      <formula>0.1</formula>
    </cfRule>
    <cfRule type="cellIs" dxfId="1890" priority="68" operator="between">
      <formula>-0.1</formula>
      <formula>0.1</formula>
    </cfRule>
  </conditionalFormatting>
  <conditionalFormatting sqref="E36">
    <cfRule type="cellIs" dxfId="1889" priority="57" operator="between">
      <formula>-0.1</formula>
      <formula>0.1</formula>
    </cfRule>
    <cfRule type="cellIs" dxfId="1888" priority="58" operator="equal">
      <formula>""</formula>
    </cfRule>
    <cfRule type="cellIs" dxfId="1887" priority="59" operator="equal">
      <formula>""</formula>
    </cfRule>
    <cfRule type="cellIs" dxfId="1886" priority="60" operator="notBetween">
      <formula>-0.5</formula>
      <formula>0.5</formula>
    </cfRule>
    <cfRule type="cellIs" dxfId="1885" priority="61" operator="notBetween">
      <formula>-0.3333</formula>
      <formula>0.3333</formula>
    </cfRule>
    <cfRule type="cellIs" dxfId="1884" priority="62" operator="notBetween">
      <formula>-0.1</formula>
      <formula>0.1</formula>
    </cfRule>
    <cfRule type="cellIs" dxfId="1883" priority="63" operator="between">
      <formula>-0.1</formula>
      <formula>0.1</formula>
    </cfRule>
  </conditionalFormatting>
  <conditionalFormatting sqref="E46:E47">
    <cfRule type="cellIs" dxfId="1882" priority="47" operator="equal">
      <formula>""</formula>
    </cfRule>
    <cfRule type="cellIs" dxfId="1881" priority="48" operator="notBetween">
      <formula>-0.5</formula>
      <formula>0.5</formula>
    </cfRule>
    <cfRule type="cellIs" dxfId="1880" priority="49" operator="notBetween">
      <formula>-0.3333</formula>
      <formula>0.3333</formula>
    </cfRule>
    <cfRule type="cellIs" dxfId="1879" priority="50" operator="notBetween">
      <formula>-0.1</formula>
      <formula>0.1</formula>
    </cfRule>
    <cfRule type="cellIs" dxfId="1878" priority="51" operator="between">
      <formula>-0.1</formula>
      <formula>0.1</formula>
    </cfRule>
  </conditionalFormatting>
  <conditionalFormatting sqref="E45">
    <cfRule type="cellIs" dxfId="1877" priority="40" operator="between">
      <formula>-0.1</formula>
      <formula>0.1</formula>
    </cfRule>
    <cfRule type="cellIs" dxfId="1876" priority="41" operator="equal">
      <formula>""</formula>
    </cfRule>
    <cfRule type="cellIs" dxfId="1875" priority="42" operator="equal">
      <formula>""</formula>
    </cfRule>
    <cfRule type="cellIs" dxfId="1874" priority="43" operator="notBetween">
      <formula>-0.5</formula>
      <formula>0.5</formula>
    </cfRule>
    <cfRule type="cellIs" dxfId="1873" priority="44" operator="notBetween">
      <formula>-0.3333</formula>
      <formula>0.3333</formula>
    </cfRule>
    <cfRule type="cellIs" dxfId="1872" priority="45" operator="notBetween">
      <formula>-0.1</formula>
      <formula>0.1</formula>
    </cfRule>
    <cfRule type="cellIs" dxfId="1871" priority="46" operator="between">
      <formula>-0.1</formula>
      <formula>0.1</formula>
    </cfRule>
  </conditionalFormatting>
  <conditionalFormatting sqref="E15">
    <cfRule type="cellIs" dxfId="1870" priority="33" operator="between">
      <formula>-0.1</formula>
      <formula>0.1</formula>
    </cfRule>
    <cfRule type="cellIs" dxfId="1869" priority="34" operator="equal">
      <formula>""</formula>
    </cfRule>
    <cfRule type="cellIs" dxfId="1868" priority="35" operator="equal">
      <formula>""</formula>
    </cfRule>
    <cfRule type="cellIs" dxfId="1867" priority="36" operator="notBetween">
      <formula>-0.5</formula>
      <formula>0.5</formula>
    </cfRule>
    <cfRule type="cellIs" dxfId="1866" priority="37" operator="notBetween">
      <formula>-0.3333</formula>
      <formula>0.3333</formula>
    </cfRule>
    <cfRule type="cellIs" dxfId="1865" priority="38" operator="notBetween">
      <formula>-0.1</formula>
      <formula>0.1</formula>
    </cfRule>
    <cfRule type="cellIs" dxfId="1864" priority="39" operator="between">
      <formula>-0.1</formula>
      <formula>0.1</formula>
    </cfRule>
  </conditionalFormatting>
  <conditionalFormatting sqref="E16">
    <cfRule type="cellIs" dxfId="1863" priority="28" operator="equal">
      <formula>""</formula>
    </cfRule>
    <cfRule type="cellIs" dxfId="1862" priority="29" operator="notBetween">
      <formula>-0.5</formula>
      <formula>0.5</formula>
    </cfRule>
    <cfRule type="cellIs" dxfId="1861" priority="30" operator="notBetween">
      <formula>-0.3333</formula>
      <formula>0.3333</formula>
    </cfRule>
    <cfRule type="cellIs" dxfId="1860" priority="31" operator="notBetween">
      <formula>-0.1</formula>
      <formula>0.1</formula>
    </cfRule>
    <cfRule type="cellIs" dxfId="1859" priority="32" operator="between">
      <formula>-0.1</formula>
      <formula>0.1</formula>
    </cfRule>
  </conditionalFormatting>
  <conditionalFormatting sqref="E40">
    <cfRule type="cellIs" dxfId="1858" priority="23" operator="equal">
      <formula>""</formula>
    </cfRule>
    <cfRule type="cellIs" dxfId="1857" priority="24" operator="notBetween">
      <formula>-0.5</formula>
      <formula>0.5</formula>
    </cfRule>
    <cfRule type="cellIs" dxfId="1856" priority="25" operator="notBetween">
      <formula>-0.3333</formula>
      <formula>0.3333</formula>
    </cfRule>
    <cfRule type="cellIs" dxfId="1855" priority="26" operator="notBetween">
      <formula>-0.1</formula>
      <formula>0.1</formula>
    </cfRule>
    <cfRule type="cellIs" dxfId="1854" priority="27" operator="between">
      <formula>-0.1</formula>
      <formula>0.1</formula>
    </cfRule>
  </conditionalFormatting>
  <conditionalFormatting sqref="E41">
    <cfRule type="cellIs" dxfId="1853" priority="18" operator="equal">
      <formula>""</formula>
    </cfRule>
    <cfRule type="cellIs" dxfId="1852" priority="19" operator="notBetween">
      <formula>-0.5</formula>
      <formula>0.5</formula>
    </cfRule>
    <cfRule type="cellIs" dxfId="1851" priority="20" operator="notBetween">
      <formula>-0.3333</formula>
      <formula>0.3333</formula>
    </cfRule>
    <cfRule type="cellIs" dxfId="1850" priority="21" operator="notBetween">
      <formula>-0.1</formula>
      <formula>0.1</formula>
    </cfRule>
    <cfRule type="cellIs" dxfId="1849" priority="22" operator="between">
      <formula>-0.1</formula>
      <formula>0.1</formula>
    </cfRule>
  </conditionalFormatting>
  <conditionalFormatting sqref="E41">
    <cfRule type="cellIs" dxfId="1848" priority="16" operator="between">
      <formula>-0.1</formula>
      <formula>0.1</formula>
    </cfRule>
    <cfRule type="cellIs" dxfId="1847" priority="17" operator="equal">
      <formula>""</formula>
    </cfRule>
  </conditionalFormatting>
  <conditionalFormatting sqref="L109">
    <cfRule type="cellIs" dxfId="1846" priority="1" operator="equal">
      <formula>""</formula>
    </cfRule>
    <cfRule type="cellIs" dxfId="1845" priority="2" operator="notBetween">
      <formula>-0.5</formula>
      <formula>0.5</formula>
    </cfRule>
    <cfRule type="cellIs" dxfId="1844" priority="3" operator="notBetween">
      <formula>-0.3333</formula>
      <formula>0.3333</formula>
    </cfRule>
    <cfRule type="cellIs" dxfId="1843" priority="4" operator="notBetween">
      <formula>-0.1</formula>
      <formula>0.1</formula>
    </cfRule>
    <cfRule type="cellIs" dxfId="1842" priority="5" operator="between">
      <formula>-0.1</formula>
      <formula>0.1</formula>
    </cfRule>
  </conditionalFormatting>
  <conditionalFormatting sqref="L107">
    <cfRule type="cellIs" dxfId="1841" priority="11" operator="equal">
      <formula>""</formula>
    </cfRule>
    <cfRule type="cellIs" dxfId="1840" priority="12" operator="notBetween">
      <formula>-0.5</formula>
      <formula>0.5</formula>
    </cfRule>
    <cfRule type="cellIs" dxfId="1839" priority="13" operator="notBetween">
      <formula>-0.3333</formula>
      <formula>0.3333</formula>
    </cfRule>
    <cfRule type="cellIs" dxfId="1838" priority="14" operator="notBetween">
      <formula>-0.1</formula>
      <formula>0.1</formula>
    </cfRule>
    <cfRule type="cellIs" dxfId="1837" priority="15" operator="between">
      <formula>-0.1</formula>
      <formula>0.1</formula>
    </cfRule>
  </conditionalFormatting>
  <conditionalFormatting sqref="L108">
    <cfRule type="cellIs" dxfId="1836" priority="6" operator="equal">
      <formula>""</formula>
    </cfRule>
    <cfRule type="cellIs" dxfId="1835" priority="7" operator="notBetween">
      <formula>-0.5</formula>
      <formula>0.5</formula>
    </cfRule>
    <cfRule type="cellIs" dxfId="1834" priority="8" operator="notBetween">
      <formula>-0.3333</formula>
      <formula>0.3333</formula>
    </cfRule>
    <cfRule type="cellIs" dxfId="1833" priority="9" operator="notBetween">
      <formula>-0.1</formula>
      <formula>0.1</formula>
    </cfRule>
    <cfRule type="cellIs" dxfId="1832" priority="10" operator="between">
      <formula>-0.1</formula>
      <formula>0.1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9" enableFormatConditionsCalculation="0">
    <tabColor rgb="FF00B050"/>
  </sheetPr>
  <dimension ref="A1:AB588"/>
  <sheetViews>
    <sheetView workbookViewId="0">
      <selection activeCell="A2" sqref="A2"/>
    </sheetView>
  </sheetViews>
  <sheetFormatPr baseColWidth="10" defaultColWidth="8.83203125" defaultRowHeight="11" x14ac:dyDescent="0.15"/>
  <cols>
    <col min="1" max="1" width="35.83203125" style="16" customWidth="1"/>
    <col min="2" max="3" width="19.33203125" style="52" customWidth="1"/>
    <col min="4" max="4" width="9.5" style="15" bestFit="1" customWidth="1"/>
    <col min="5" max="5" width="7.83203125" style="42" customWidth="1"/>
    <col min="6" max="7" width="35.83203125" style="98" customWidth="1"/>
    <col min="8" max="8" width="38.1640625" style="16" bestFit="1" customWidth="1"/>
    <col min="9" max="10" width="15.1640625" style="16" customWidth="1"/>
    <col min="11" max="11" width="10.6640625" style="88" bestFit="1" customWidth="1"/>
    <col min="12" max="12" width="7.5" style="88" bestFit="1" customWidth="1"/>
    <col min="13" max="16384" width="8.83203125" style="16"/>
  </cols>
  <sheetData>
    <row r="1" spans="1:12" s="84" customFormat="1" ht="15" thickBot="1" x14ac:dyDescent="0.25">
      <c r="A1" s="85" t="str">
        <f>IF(Aloitus_Start!$D$1="Suomi","Tähän tauluun voidaan liittää: Yksittäinen erikoiskirjasto tai Erikoiskirjastot-sektori",IF(Aloitus_Start!$D$1="Svenska","I denna tabell kan man ansluta ett visst specialbibliotek eller sektorn Specialbibliotek","Valitse kieli taulussa Aloitus_Start - Välj spåket i tabellen Aloitus_Start"))</f>
        <v>Valitse kieli taulussa Aloitus_Start - Välj spåket i tabellen Aloitus_Start</v>
      </c>
      <c r="B1" s="107"/>
      <c r="C1" s="108"/>
      <c r="F1" s="97"/>
      <c r="G1" s="97"/>
      <c r="H1" s="85"/>
      <c r="I1" s="85"/>
      <c r="J1" s="86"/>
      <c r="K1" s="86"/>
      <c r="L1" s="87" t="str">
        <f>IF(Aloitus_Start!$D$1="Suomi","Voit muokata oikealla olevia graafeja sekä kopioida niitä, mutta et muuttaa tiedonkeruun lähteitä",IF(Aloitus_Start!$D$1="Svenska","Du kan ändra och kopiera graferna på högra sidan, men inte byta informationskällorna",""))</f>
        <v/>
      </c>
    </row>
    <row r="2" spans="1:12" ht="23" thickTop="1" x14ac:dyDescent="0.2">
      <c r="A2" s="2"/>
      <c r="B2" s="53"/>
      <c r="C2" s="54"/>
      <c r="D2" s="17" t="str">
        <f>IF(Aloitus_Start!$D$1="Suomi","Muutos",IF(Aloitus_Start!$D$1="Svenska","Förändring","Valitse kieli - Välj spåket"))</f>
        <v>Valitse kieli - Välj spåket</v>
      </c>
      <c r="E2" s="17" t="str">
        <f>IF(Aloitus_Start!$D$1="Suomi","Muutos%",IF(Aloitus_Start!$D$1="Svenska","Förändr%","Valitse kieli - Välj spåket"))</f>
        <v>Valitse kieli - Välj spåket</v>
      </c>
      <c r="F2" s="123" t="str">
        <f>IF(Aloitus_Start!$D$1="Suomi","Huom. - "&amp;B3,IF(Aloitus_Start!$D$1="Svenska","Obs. - "&amp;B3,"Valitse kieli - Välj spåket"))</f>
        <v>Valitse kieli - Välj spåket</v>
      </c>
      <c r="G2" s="123" t="str">
        <f>IF(Aloitus_Start!$D$1="Suomi","Huom. - "&amp;C3,IF(Aloitus_Start!$D$1="Svenska","Obs. - "&amp;C3,"Valitse kieli - Välj spåket"))</f>
        <v>Valitse kieli - Välj spåket</v>
      </c>
      <c r="H2" s="106" t="str">
        <f>IF(Aloitus_Start!$D$1="Suomi","Tilastokooste",IF(Aloitus_Start!$D$1="Svenska","Sammanställning","Valitse kieli - Välj spåket"))</f>
        <v>Valitse kieli - Välj spåket</v>
      </c>
      <c r="J2" s="87"/>
      <c r="K2" s="87"/>
      <c r="L2" s="105" t="str">
        <f>IF(Aloitus_Start!$D$1="Suomi","Liitä graafi omaan tiedostoosi kuvana",IF(Aloitus_Start!$D$1="Svenska","Anslut grafen i din egen fil som en bild",""))</f>
        <v/>
      </c>
    </row>
    <row r="3" spans="1:12" x14ac:dyDescent="0.15">
      <c r="A3" s="3"/>
      <c r="B3" s="99"/>
      <c r="C3" s="100"/>
      <c r="D3" s="18"/>
      <c r="E3" s="19"/>
      <c r="F3" s="124"/>
      <c r="G3" s="124"/>
      <c r="H3" s="13" t="str">
        <f>IF(Aloitus_Start!$D$1="Suomi","Kulut ja rahoitus (1000 €) -kirjaston budjetti",IF(Aloitus_Start!$D$1="Svenska","Utgifter och financiering (1000€) - bibliotekets budget","Valitse kieli - Välj spåket"))</f>
        <v>Valitse kieli - Välj spåket</v>
      </c>
      <c r="I3" s="14">
        <f>B$3</f>
        <v>0</v>
      </c>
      <c r="J3" s="14">
        <f>C$3</f>
        <v>0</v>
      </c>
      <c r="K3" s="52" t="str">
        <f>IF(Aloitus_Start!$D$1="Suomi","Muutos",IF(Aloitus_Start!$D$1="Svenska","Förändring","Valitse kieli - Välj spåket"))</f>
        <v>Valitse kieli - Välj spåket</v>
      </c>
      <c r="L3" s="52" t="str">
        <f>IF(Aloitus_Start!$D$1="Suomi","Muutos%",IF(Aloitus_Start!$D$1="Svenska","Förändr%","Valitse kieli - Välj spåket"))</f>
        <v>Valitse kieli - Välj spåket</v>
      </c>
    </row>
    <row r="4" spans="1:12" x14ac:dyDescent="0.15">
      <c r="A4" s="4"/>
      <c r="B4" s="55"/>
      <c r="C4" s="56"/>
      <c r="D4" s="20"/>
      <c r="E4" s="21"/>
      <c r="F4" s="125"/>
      <c r="G4" s="125"/>
      <c r="H4" s="16" t="str">
        <f>IF(Aloitus_Start!$D$1="Suomi",MID(A471,9,10),IF(Aloitus_Start!$D$1="Svenska",MID(A471,9,8),"Valitse kieli - Välj spåket"))</f>
        <v>Valitse kieli - Välj spåket</v>
      </c>
      <c r="I4" s="14">
        <f>B471</f>
        <v>0</v>
      </c>
      <c r="J4" s="14">
        <f>C471</f>
        <v>0</v>
      </c>
      <c r="K4" s="89">
        <f t="shared" ref="K4:K6" si="0">J4-I4</f>
        <v>0</v>
      </c>
      <c r="L4" s="90" t="str">
        <f t="shared" ref="L4:L6" si="1">IF(I4="","",IF(I4=0,"",(J4/I4)-1))</f>
        <v/>
      </c>
    </row>
    <row r="5" spans="1:12" x14ac:dyDescent="0.15">
      <c r="A5" s="5"/>
      <c r="B5" s="57"/>
      <c r="C5" s="58"/>
      <c r="D5" s="22">
        <f>IF(B5=" ","",C5-B5)</f>
        <v>0</v>
      </c>
      <c r="E5" s="23" t="str">
        <f>IF(B5="","",IF(B5=0,"",IF(B5=" ","",(C5/B5)-1)))</f>
        <v/>
      </c>
      <c r="F5" s="126" t="b">
        <f>IF(B5="",IF(Aloitus_Start!$D$1="Suomi","Tieto puuttuu: "&amp;B$3,IF(Aloitus_Start!$D$1="Svenska","Information saknas: "&amp;B$3)),"")</f>
        <v>0</v>
      </c>
      <c r="G5" s="126" t="b">
        <f>IF(C5="",IF(Aloitus_Start!$D$1="Suomi","Tieto puuttuu: "&amp;C$3,IF(Aloitus_Start!$D$1="Svenska","Information saknas: "&amp;C$3)),"")</f>
        <v>0</v>
      </c>
      <c r="H5" s="16" t="str">
        <f>IF(Aloitus_Start!$D$1="Suomi",MID(A474,9,8),IF(Aloitus_Start!$D$1="Svenska",MID(A474,22,18),"Valitse kieli - Välj spåket"))</f>
        <v>Valitse kieli - Välj spåket</v>
      </c>
      <c r="I5" s="14">
        <f>B474</f>
        <v>0</v>
      </c>
      <c r="J5" s="14">
        <f>C474</f>
        <v>0</v>
      </c>
      <c r="K5" s="52">
        <f t="shared" si="0"/>
        <v>0</v>
      </c>
      <c r="L5" s="91" t="str">
        <f t="shared" si="1"/>
        <v/>
      </c>
    </row>
    <row r="6" spans="1:12" x14ac:dyDescent="0.15">
      <c r="A6" s="5"/>
      <c r="B6" s="57"/>
      <c r="C6" s="58"/>
      <c r="D6" s="22">
        <f t="shared" ref="D6" si="2">IF(B6=" ","",C6-B6)</f>
        <v>0</v>
      </c>
      <c r="E6" s="23" t="str">
        <f t="shared" ref="E6" si="3">IF(B6="","",IF(B6=0,"",IF(B6=" ","",(C6/B6)-1)))</f>
        <v/>
      </c>
      <c r="F6" s="126" t="b">
        <f>IF(B6="",IF(Aloitus_Start!$D$1="Suomi","Tieto puuttuu: "&amp;B$3,IF(Aloitus_Start!$D$1="Svenska","Information saknas: "&amp;B$3)),"")</f>
        <v>0</v>
      </c>
      <c r="G6" s="126" t="b">
        <f>IF(C6="",IF(Aloitus_Start!$D$1="Suomi","Tieto puuttuu: "&amp;C$3,IF(Aloitus_Start!$D$1="Svenska","Information saknas: "&amp;C$3)),"")</f>
        <v>0</v>
      </c>
      <c r="H6" s="16" t="str">
        <f>IF(Aloitus_Start!$D$1="Suomi",MID(A485,9,17),IF(Aloitus_Start!$D$1="Svenska",MID(A485,22,9),"Valitse kieli - Välj spåket"))</f>
        <v>Valitse kieli - Välj spåket</v>
      </c>
      <c r="I6" s="14">
        <f>B485</f>
        <v>0</v>
      </c>
      <c r="J6" s="14">
        <f>C485</f>
        <v>0</v>
      </c>
      <c r="K6" s="52">
        <f t="shared" si="0"/>
        <v>0</v>
      </c>
      <c r="L6" s="91" t="str">
        <f t="shared" si="1"/>
        <v/>
      </c>
    </row>
    <row r="7" spans="1:12" ht="22" x14ac:dyDescent="0.15">
      <c r="A7" s="8"/>
      <c r="B7" s="67"/>
      <c r="C7" s="68"/>
      <c r="D7" s="17" t="str">
        <f>IF(Aloitus_Start!$D$1="Suomi","Muutos",IF(Aloitus_Start!$D$1="Svenska","Förändring","Valitse kieli - Välj spåket"))</f>
        <v>Valitse kieli - Välj spåket</v>
      </c>
      <c r="E7" s="17" t="str">
        <f>IF(Aloitus_Start!$D$1="Suomi","Muutos%",IF(Aloitus_Start!$D$1="Svenska","Förändr%","Valitse kieli - Välj spåket"))</f>
        <v>Valitse kieli - Välj spåket</v>
      </c>
      <c r="F7" s="128"/>
      <c r="G7" s="128"/>
      <c r="H7" s="16" t="str">
        <f>IF(Aloitus_Start!$D$1="Suomi",MID(A489,9,9),IF(Aloitus_Start!$D$1="Svenska",MID(A489,22,8),"Valitse kieli - Välj spåket"))</f>
        <v>Valitse kieli - Välj spåket</v>
      </c>
      <c r="I7" s="14">
        <f t="shared" ref="I7:J9" si="4">B489</f>
        <v>0</v>
      </c>
      <c r="J7" s="14">
        <f t="shared" si="4"/>
        <v>0</v>
      </c>
      <c r="K7" s="52">
        <f>J7-I7</f>
        <v>0</v>
      </c>
      <c r="L7" s="52" t="str">
        <f>IF(I7="","",IF(I7=0,"",(J7/I7)-1))</f>
        <v/>
      </c>
    </row>
    <row r="8" spans="1:12" x14ac:dyDescent="0.15">
      <c r="A8" s="3"/>
      <c r="B8" s="99"/>
      <c r="C8" s="100"/>
      <c r="D8" s="18"/>
      <c r="E8" s="19"/>
      <c r="F8" s="124"/>
      <c r="G8" s="124"/>
      <c r="H8" s="16" t="str">
        <f>IF(Aloitus_Start!$D$1="Suomi",MID(A490,9,14),IF(Aloitus_Start!$D$1="Svenska",MID(A490,9,18),"Valitse kieli - Välj spåket"))</f>
        <v>Valitse kieli - Välj spåket</v>
      </c>
      <c r="I8" s="14">
        <f t="shared" si="4"/>
        <v>0</v>
      </c>
      <c r="J8" s="14">
        <f t="shared" si="4"/>
        <v>0</v>
      </c>
      <c r="K8" s="52">
        <f>J8-I8</f>
        <v>0</v>
      </c>
      <c r="L8" s="52" t="str">
        <f>IF(I8="","",IF(I8=0,"",(J8/I8)-1))</f>
        <v/>
      </c>
    </row>
    <row r="9" spans="1:12" x14ac:dyDescent="0.15">
      <c r="A9" s="4"/>
      <c r="B9" s="55"/>
      <c r="C9" s="56"/>
      <c r="D9" s="129" t="str">
        <f>IF(Aloitus_Start!$D$1="Suomi","Muutos",IF(Aloitus_Start!$D$1="Svenska","Förändring","Valitse kieli - Välj spåket"))</f>
        <v>Valitse kieli - Välj spåket</v>
      </c>
      <c r="E9" s="129" t="str">
        <f>IF(Aloitus_Start!$D$1="Suomi","Muutos%",IF(Aloitus_Start!$D$1="Svenska","Förändr%","Valitse kieli - Välj spåket"))</f>
        <v>Valitse kieli - Välj spåket</v>
      </c>
      <c r="F9" s="125"/>
      <c r="G9" s="125"/>
      <c r="H9" s="16" t="str">
        <f>IF(Aloitus_Start!$D$1="Suomi",MID(A491,9,4),IF(Aloitus_Start!$D$1="Svenska",MID(A491,9,6),"Valitse kieli - Välj spåket"))</f>
        <v>Valitse kieli - Välj spåket</v>
      </c>
      <c r="I9" s="14">
        <f t="shared" si="4"/>
        <v>0</v>
      </c>
      <c r="J9" s="14">
        <f t="shared" si="4"/>
        <v>0</v>
      </c>
      <c r="K9" s="89">
        <f>J9-I9</f>
        <v>0</v>
      </c>
      <c r="L9" s="90" t="str">
        <f>IF(I9="","",IF(I9=0,"",(J9/I9)-1))</f>
        <v/>
      </c>
    </row>
    <row r="10" spans="1:12" x14ac:dyDescent="0.15">
      <c r="A10" s="5"/>
      <c r="B10" s="57"/>
      <c r="C10" s="58"/>
      <c r="D10" s="22">
        <f t="shared" ref="D10" si="5">IF(B10=" ","",C10-B10)</f>
        <v>0</v>
      </c>
      <c r="E10" s="23" t="str">
        <f t="shared" ref="E10" si="6">IF(B10="","",IF(B10=0,"",IF(B10=" ","",(C10/B10)-1)))</f>
        <v/>
      </c>
      <c r="F10" s="126" t="b">
        <f>IF(B10="",IF(Aloitus_Start!$D$1="Suomi","Tieto puuttuu: "&amp;B$3,IF(Aloitus_Start!$D$1="Svenska","Information saknas: "&amp;B$3)),"")</f>
        <v>0</v>
      </c>
      <c r="G10" s="126" t="b">
        <f>IF(C10="",IF(Aloitus_Start!$D$1="Suomi","Tieto puuttuu: "&amp;C$3,IF(Aloitus_Start!$D$1="Svenska","Information saknas: "&amp;C$3)),"")</f>
        <v>0</v>
      </c>
      <c r="H10" s="16" t="str">
        <f>IF(Aloitus_Start!$D$1="Suomi","Yhteensä",IF(Aloitus_Start!$D$1="Svenska","Sammanlagt","Valitse kieli - Välj spåket"))</f>
        <v>Valitse kieli - Välj spåket</v>
      </c>
      <c r="I10" s="14">
        <f>SUM(I4:I9)</f>
        <v>0</v>
      </c>
      <c r="J10" s="14">
        <f>SUM(J4:J9)</f>
        <v>0</v>
      </c>
      <c r="K10" s="89">
        <f>J10-I10</f>
        <v>0</v>
      </c>
      <c r="L10" s="90" t="str">
        <f>IF(I10="","",IF(I10=0,"",(J10/I10)-1))</f>
        <v/>
      </c>
    </row>
    <row r="11" spans="1:12" x14ac:dyDescent="0.15">
      <c r="A11" s="5"/>
      <c r="B11" s="57"/>
      <c r="C11" s="58"/>
      <c r="D11" s="22"/>
      <c r="E11" s="23"/>
      <c r="F11" s="126"/>
      <c r="G11" s="126"/>
      <c r="I11" s="14"/>
      <c r="J11" s="14"/>
      <c r="K11" s="52"/>
      <c r="L11" s="52"/>
    </row>
    <row r="12" spans="1:12" x14ac:dyDescent="0.15">
      <c r="A12" s="6"/>
      <c r="B12" s="59"/>
      <c r="C12" s="60"/>
      <c r="D12" s="24">
        <f t="shared" ref="D12" si="7">IF(B12=" ","",C12-B12)</f>
        <v>0</v>
      </c>
      <c r="E12" s="25" t="str">
        <f t="shared" ref="E12" si="8">IF(B12="","",IF(B12=0,"",IF(B12=" ","",(C12/B12)-1)))</f>
        <v/>
      </c>
      <c r="F12" s="127" t="b">
        <f>IF(B12="",IF(Aloitus_Start!$D$1="Suomi","Tieto puuttuu: "&amp;B$3,IF(Aloitus_Start!$D$1="Svenska","Information saknas: "&amp;B$3)),"")</f>
        <v>0</v>
      </c>
      <c r="G12" s="127" t="b">
        <f>IF(C12="",IF(Aloitus_Start!$D$1="Suomi","Tieto puuttuu: "&amp;C$3,IF(Aloitus_Start!$D$1="Svenska","Information saknas: "&amp;C$3)),"")</f>
        <v>0</v>
      </c>
      <c r="H12" s="13" t="str">
        <f>IF(Aloitus_Start!$D$1="Suomi","Kirjastoaineistokulut menolajeittain",IF(Aloitus_Start!$D$1="Svenska","Utgifter för biblioteksmaterial enligt utgiftsklasser","Valitse kieli - Välj spåket"))</f>
        <v>Valitse kieli - Välj spåket</v>
      </c>
      <c r="I12" s="14">
        <f>B$3</f>
        <v>0</v>
      </c>
      <c r="J12" s="14">
        <f>C$3</f>
        <v>0</v>
      </c>
      <c r="K12" s="52" t="str">
        <f>IF(Aloitus_Start!$D$1="Suomi","Muutos",IF(Aloitus_Start!$D$1="Svenska","Förändring","Valitse kieli - Välj spåket"))</f>
        <v>Valitse kieli - Välj spåket</v>
      </c>
      <c r="L12" s="52" t="str">
        <f>IF(Aloitus_Start!$D$1="Suomi","Muutos%",IF(Aloitus_Start!$D$1="Svenska","Förändr%","Valitse kieli - Välj spåket"))</f>
        <v>Valitse kieli - Välj spåket</v>
      </c>
    </row>
    <row r="13" spans="1:12" x14ac:dyDescent="0.15">
      <c r="A13" s="7"/>
      <c r="B13" s="63"/>
      <c r="C13" s="64"/>
      <c r="D13" s="27">
        <f>C13-B13</f>
        <v>0</v>
      </c>
      <c r="E13" s="23" t="str">
        <f>IF(B13="","",IF(B13=0,"",(C13/B13)-1))</f>
        <v/>
      </c>
      <c r="F13" s="98" t="b">
        <f>IF(B13="",IF(Aloitus_Start!$D$1="Suomi","Tieto puuttuu: "&amp;B$3,IF(Aloitus_Start!$D$1="Svenska","Information saknas: "&amp;B$3)),"")</f>
        <v>0</v>
      </c>
      <c r="G13" s="98" t="b">
        <f>IF(C13="",IF(Aloitus_Start!$D$1="Suomi","Tieto puuttuu: "&amp;C$3,IF(Aloitus_Start!$D$1="Svenska","Information saknas: "&amp;C$3)),"")</f>
        <v>0</v>
      </c>
      <c r="H13" s="16" t="str">
        <f>IF(Aloitus_Start!$D$1="Suomi",MID(A475,11,8),IF(Aloitus_Start!$D$1="Svenska",MID(A475,11,6),"Valitse kieli - Välj spåket"))</f>
        <v>Valitse kieli - Välj spåket</v>
      </c>
      <c r="I13" s="14">
        <f>B475</f>
        <v>0</v>
      </c>
      <c r="J13" s="14">
        <f>C475</f>
        <v>0</v>
      </c>
      <c r="K13" s="89">
        <f>J13-I13</f>
        <v>0</v>
      </c>
      <c r="L13" s="90" t="str">
        <f>IF(I13="","",IF(I13=0,"",(J13/I13)-1))</f>
        <v/>
      </c>
    </row>
    <row r="14" spans="1:12" x14ac:dyDescent="0.15">
      <c r="A14" s="6"/>
      <c r="B14" s="59"/>
      <c r="C14" s="60"/>
      <c r="D14" s="24">
        <f t="shared" ref="D14:D15" si="9">IF(B14=" ","",C14-B14)</f>
        <v>0</v>
      </c>
      <c r="E14" s="25" t="str">
        <f t="shared" ref="E14:E15" si="10">IF(B14="","",IF(B14=0,"",IF(B14=" ","",(C14/B14)-1)))</f>
        <v/>
      </c>
      <c r="F14" s="127" t="b">
        <f>IF(B14="",IF(Aloitus_Start!$D$1="Suomi","Tieto puuttuu: "&amp;B$3,IF(Aloitus_Start!$D$1="Svenska","Information saknas: "&amp;B$3)),"")</f>
        <v>0</v>
      </c>
      <c r="G14" s="127" t="b">
        <f>IF(C14="",IF(Aloitus_Start!$D$1="Suomi","Tieto puuttuu: "&amp;C$3,IF(Aloitus_Start!$D$1="Svenska","Information saknas: "&amp;C$3)),"")</f>
        <v>0</v>
      </c>
      <c r="H14" s="16" t="str">
        <f>IF(Aloitus_Start!$D$1="Suomi",MID(A479,11,12),IF(Aloitus_Start!$D$1="Svenska",MID(A479,11,12),"Valitse kieli - Välj spåket"))</f>
        <v>Valitse kieli - Välj spåket</v>
      </c>
      <c r="I14" s="14">
        <f>B479</f>
        <v>0</v>
      </c>
      <c r="J14" s="14">
        <f>C479</f>
        <v>0</v>
      </c>
      <c r="K14" s="89">
        <f>J14-I14</f>
        <v>0</v>
      </c>
      <c r="L14" s="90" t="str">
        <f>IF(I14="","",IF(I14=0,"",(J14/I14)-1))</f>
        <v/>
      </c>
    </row>
    <row r="15" spans="1:12" x14ac:dyDescent="0.15">
      <c r="A15" s="9"/>
      <c r="B15" s="69"/>
      <c r="C15" s="70"/>
      <c r="D15" s="27">
        <f t="shared" si="9"/>
        <v>0</v>
      </c>
      <c r="E15" s="23" t="str">
        <f t="shared" si="10"/>
        <v/>
      </c>
      <c r="F15" s="130" t="b">
        <f>IF(B15="",IF(Aloitus_Start!$D$1="Suomi","Tieto puuttuu: "&amp;B$3,IF(Aloitus_Start!$D$1="Svenska","Information saknas: "&amp;B$3)),"")</f>
        <v>0</v>
      </c>
      <c r="G15" s="130" t="b">
        <f>IF(C15="",IF(Aloitus_Start!$D$1="Suomi","Tieto puuttuu: "&amp;C$3,IF(Aloitus_Start!$D$1="Svenska","Information saknas: "&amp;C$3)),"")</f>
        <v>0</v>
      </c>
      <c r="H15" s="16" t="str">
        <f>IF(Aloitus_Start!$D$1="Suomi",MID(A484,11,12),IF(Aloitus_Start!$D$1="Svenska",MID(A484,11,6),"Valitse kieli - Välj spåket"))</f>
        <v>Valitse kieli - Välj spåket</v>
      </c>
      <c r="I15" s="14">
        <f>B484</f>
        <v>0</v>
      </c>
      <c r="J15" s="14">
        <f>C484</f>
        <v>0</v>
      </c>
      <c r="K15" s="89">
        <f>J15-I15</f>
        <v>0</v>
      </c>
      <c r="L15" s="90" t="str">
        <f>IF(I15="","",IF(I15=0,"",(J15/I15)-1))</f>
        <v/>
      </c>
    </row>
    <row r="16" spans="1:12" x14ac:dyDescent="0.15">
      <c r="A16" s="5"/>
      <c r="B16" s="57"/>
      <c r="C16" s="58"/>
      <c r="D16" s="22"/>
      <c r="E16" s="34"/>
      <c r="F16" s="126"/>
      <c r="G16" s="126"/>
      <c r="H16" s="16" t="str">
        <f>IF(Aloitus_Start!$D$1="Suomi","Yhteensä",IF(Aloitus_Start!$D$1="Svenska","Sammanlagt","Valitse kieli - Välj spåket"))</f>
        <v>Valitse kieli - Välj spåket</v>
      </c>
      <c r="I16" s="14">
        <f>SUM(I13:I15)</f>
        <v>0</v>
      </c>
      <c r="J16" s="14">
        <f>SUM(J13:J15)</f>
        <v>0</v>
      </c>
      <c r="K16" s="89">
        <f>J16-I16</f>
        <v>0</v>
      </c>
      <c r="L16" s="90" t="str">
        <f>IF(I16="","",IF(I16=0,"",(J16/I16)-1))</f>
        <v/>
      </c>
    </row>
    <row r="17" spans="1:12" x14ac:dyDescent="0.15">
      <c r="A17" s="6"/>
      <c r="B17" s="59"/>
      <c r="C17" s="60"/>
      <c r="D17" s="24">
        <f t="shared" ref="D17:D21" si="11">IF(B17=" ","",C17-B17)</f>
        <v>0</v>
      </c>
      <c r="E17" s="25" t="str">
        <f t="shared" ref="E17:E21" si="12">IF(B17="","",IF(B17=0,"",IF(B17=" ","",(C17/B17)-1)))</f>
        <v/>
      </c>
      <c r="F17" s="127" t="b">
        <f>IF(B17="",IF(Aloitus_Start!$D$1="Suomi","Tieto puuttuu: "&amp;B$3,IF(Aloitus_Start!$D$1="Svenska","Information saknas: "&amp;B$3)),"")</f>
        <v>0</v>
      </c>
      <c r="G17" s="127" t="b">
        <f>IF(C17="",IF(Aloitus_Start!$D$1="Suomi","Tieto puuttuu: "&amp;C$3,IF(Aloitus_Start!$D$1="Svenska","Information saknas: "&amp;C$3)),"")</f>
        <v>0</v>
      </c>
      <c r="I17" s="14"/>
      <c r="J17" s="14"/>
      <c r="K17" s="52"/>
      <c r="L17" s="52"/>
    </row>
    <row r="18" spans="1:12" x14ac:dyDescent="0.15">
      <c r="A18" s="6"/>
      <c r="B18" s="59"/>
      <c r="C18" s="60"/>
      <c r="D18" s="24">
        <f t="shared" si="11"/>
        <v>0</v>
      </c>
      <c r="E18" s="25" t="str">
        <f t="shared" si="12"/>
        <v/>
      </c>
      <c r="F18" s="127" t="b">
        <f>IF(B18="",IF(Aloitus_Start!$D$1="Suomi","Tieto puuttuu: "&amp;B$3,IF(Aloitus_Start!$D$1="Svenska","Information saknas: "&amp;B$3)),"")</f>
        <v>0</v>
      </c>
      <c r="G18" s="127" t="b">
        <f>IF(C18="",IF(Aloitus_Start!$D$1="Suomi","Tieto puuttuu: "&amp;C$3,IF(Aloitus_Start!$D$1="Svenska","Information saknas: "&amp;C$3)),"")</f>
        <v>0</v>
      </c>
      <c r="H18" s="13" t="str">
        <f>IF(Aloitus_Start!$D$1="Suomi","Painetun aineiston kulut",IF(Aloitus_Start!$D$1="Svenska","Fördelning av kostnaderna för tryckt material","Valitse kieli - Välj språket"))</f>
        <v>Valitse kieli - Välj språket</v>
      </c>
      <c r="I18" s="14">
        <f>B$3</f>
        <v>0</v>
      </c>
      <c r="J18" s="14">
        <f>C$3</f>
        <v>0</v>
      </c>
      <c r="K18" s="52" t="str">
        <f>IF(Aloitus_Start!$D$1="Suomi","Muutos",IF(Aloitus_Start!$D$1="Svenska","Förändring","Valitse kieli - Välj spåket"))</f>
        <v>Valitse kieli - Välj spåket</v>
      </c>
      <c r="L18" s="52" t="str">
        <f>IF(Aloitus_Start!$D$1="Suomi","Muutos%",IF(Aloitus_Start!$D$1="Svenska","Förändr%","Valitse kieli - Välj spåket"))</f>
        <v>Valitse kieli - Välj spåket</v>
      </c>
    </row>
    <row r="19" spans="1:12" x14ac:dyDescent="0.15">
      <c r="A19" s="9"/>
      <c r="B19" s="69"/>
      <c r="C19" s="70"/>
      <c r="D19" s="27">
        <f t="shared" si="11"/>
        <v>0</v>
      </c>
      <c r="E19" s="23" t="str">
        <f t="shared" si="12"/>
        <v/>
      </c>
      <c r="F19" s="130" t="b">
        <f>IF(B19="",IF(Aloitus_Start!$D$1="Suomi","Tieto puuttuu: "&amp;B$3,IF(Aloitus_Start!$D$1="Svenska","Information saknas: "&amp;B$3)),"")</f>
        <v>0</v>
      </c>
      <c r="G19" s="130" t="b">
        <f>IF(C19="",IF(Aloitus_Start!$D$1="Suomi","Tieto puuttuu: "&amp;C$3,IF(Aloitus_Start!$D$1="Svenska","Information saknas: "&amp;C$3)),"")</f>
        <v>0</v>
      </c>
      <c r="H19" s="16" t="str">
        <f>IF(Aloitus_Start!$D$1="Suomi",MID(A476,1,16),IF(Aloitus_Start!$D$1="Svenska",MID(A476,1,9),"Valitse kieli - Välj spåket"))</f>
        <v>Valitse kieli - Välj spåket</v>
      </c>
      <c r="I19" s="14">
        <f t="shared" ref="I19:J21" si="13">B476</f>
        <v>0</v>
      </c>
      <c r="J19" s="14">
        <f t="shared" si="13"/>
        <v>0</v>
      </c>
      <c r="K19" s="89">
        <f>J19-I19</f>
        <v>0</v>
      </c>
      <c r="L19" s="90" t="str">
        <f>IF(I19="","",IF(I19=0,"",(J19/I19)-1))</f>
        <v/>
      </c>
    </row>
    <row r="20" spans="1:12" x14ac:dyDescent="0.15">
      <c r="A20" s="5"/>
      <c r="B20" s="57"/>
      <c r="C20" s="58"/>
      <c r="D20" s="24">
        <f t="shared" si="11"/>
        <v>0</v>
      </c>
      <c r="E20" s="23" t="str">
        <f t="shared" si="12"/>
        <v/>
      </c>
      <c r="F20" s="126" t="b">
        <f>IF(B20="",IF(Aloitus_Start!$D$1="Suomi","Tieto puuttuu: "&amp;B$3,IF(Aloitus_Start!$D$1="Svenska","Information saknas: "&amp;B$3)),"")</f>
        <v>0</v>
      </c>
      <c r="G20" s="126" t="b">
        <f>IF(C20="",IF(Aloitus_Start!$D$1="Suomi","Tieto puuttuu: "&amp;C$3,IF(Aloitus_Start!$D$1="Svenska","Information saknas: "&amp;C$3)),"")</f>
        <v>0</v>
      </c>
      <c r="H20" s="16" t="str">
        <f>IF(Aloitus_Start!$D$1="Suomi",MID(A477,1,12),IF(Aloitus_Start!$D$1="Svenska",MID(A477,1,14),"Valitse kieli - Välj spåket"))</f>
        <v>Valitse kieli - Välj spåket</v>
      </c>
      <c r="I20" s="14">
        <f t="shared" si="13"/>
        <v>0</v>
      </c>
      <c r="J20" s="14">
        <f t="shared" si="13"/>
        <v>0</v>
      </c>
      <c r="K20" s="89">
        <f>J20-I20</f>
        <v>0</v>
      </c>
      <c r="L20" s="90" t="str">
        <f>IF(I20="","",IF(I20=0,"",(J20/I20)-1))</f>
        <v/>
      </c>
    </row>
    <row r="21" spans="1:12" x14ac:dyDescent="0.15">
      <c r="A21" s="9"/>
      <c r="B21" s="69"/>
      <c r="C21" s="70"/>
      <c r="D21" s="27">
        <f t="shared" si="11"/>
        <v>0</v>
      </c>
      <c r="E21" s="23" t="str">
        <f t="shared" si="12"/>
        <v/>
      </c>
      <c r="F21" s="130" t="b">
        <f>IF(B21="",IF(Aloitus_Start!$D$1="Suomi","Tieto puuttuu: "&amp;B$3,IF(Aloitus_Start!$D$1="Svenska","Information saknas: "&amp;B$3)),"")</f>
        <v>0</v>
      </c>
      <c r="G21" s="130" t="b">
        <f>IF(C21="",IF(Aloitus_Start!$D$1="Suomi","Tieto puuttuu: "&amp;C$3,IF(Aloitus_Start!$D$1="Svenska","Information saknas: "&amp;C$3)),"")</f>
        <v>0</v>
      </c>
      <c r="H21" s="16" t="str">
        <f>IF(Aloitus_Start!$D$1="Suomi",MID(A478,1,16),IF(Aloitus_Start!$D$1="Svenska",MID(A478,1,18),"Valitse kieli - Välj spåket"))</f>
        <v>Valitse kieli - Välj spåket</v>
      </c>
      <c r="I21" s="14">
        <f t="shared" si="13"/>
        <v>0</v>
      </c>
      <c r="J21" s="14">
        <f t="shared" si="13"/>
        <v>0</v>
      </c>
      <c r="K21" s="89">
        <f>J21-I21</f>
        <v>0</v>
      </c>
      <c r="L21" s="90" t="str">
        <f>IF(I21="","",IF(I21=0,"",(J21/I21)-1))</f>
        <v/>
      </c>
    </row>
    <row r="22" spans="1:12" x14ac:dyDescent="0.15">
      <c r="A22" s="5"/>
      <c r="B22" s="57"/>
      <c r="C22" s="58"/>
      <c r="D22" s="22">
        <f t="shared" ref="D22:D23" si="14">C22-B22</f>
        <v>0</v>
      </c>
      <c r="E22" s="23" t="str">
        <f t="shared" ref="E22:E23" si="15">IF(B22="","",IF(B22=0,"",(C22/B22)-1))</f>
        <v/>
      </c>
      <c r="F22" s="126" t="b">
        <f>IF(B22="",IF(Aloitus_Start!$D$1="Suomi","Tieto puuttuu: "&amp;B$3,IF(Aloitus_Start!$D$1="Svenska","Information saknas: "&amp;B$3)),"")</f>
        <v>0</v>
      </c>
      <c r="G22" s="126" t="b">
        <f>IF(C22="",IF(Aloitus_Start!$D$1="Suomi","Tieto puuttuu: "&amp;C$3,IF(Aloitus_Start!$D$1="Svenska","Information saknas: "&amp;C$3)),"")</f>
        <v>0</v>
      </c>
      <c r="H22" s="16" t="str">
        <f>IF(Aloitus_Start!$D$1="Suomi","Yhteensä",IF(Aloitus_Start!$D$1="Svenska","Sammanlagt","Valitse kieli - Välj spåket"))</f>
        <v>Valitse kieli - Välj spåket</v>
      </c>
      <c r="I22" s="14">
        <f>SUM(I19:I21)</f>
        <v>0</v>
      </c>
      <c r="J22" s="14">
        <f>SUM(J19:J21)</f>
        <v>0</v>
      </c>
      <c r="K22" s="89">
        <f>J22-I22</f>
        <v>0</v>
      </c>
      <c r="L22" s="90" t="str">
        <f>IF(I22="","",IF(I22=0,"",(J22/I22)-1))</f>
        <v/>
      </c>
    </row>
    <row r="23" spans="1:12" x14ac:dyDescent="0.15">
      <c r="A23" s="5"/>
      <c r="B23" s="57"/>
      <c r="C23" s="58"/>
      <c r="D23" s="22">
        <f t="shared" si="14"/>
        <v>0</v>
      </c>
      <c r="E23" s="23" t="str">
        <f t="shared" si="15"/>
        <v/>
      </c>
      <c r="F23" s="126" t="b">
        <f>IF(B23="",IF(Aloitus_Start!$D$1="Suomi","Tieto puuttuu: "&amp;B$3,IF(Aloitus_Start!$D$1="Svenska","Information saknas: "&amp;B$3)),"")</f>
        <v>0</v>
      </c>
      <c r="G23" s="126" t="b">
        <f>IF(C23="",IF(Aloitus_Start!$D$1="Suomi","Tieto puuttuu: "&amp;C$3,IF(Aloitus_Start!$D$1="Svenska","Information saknas: "&amp;C$3)),"")</f>
        <v>0</v>
      </c>
      <c r="I23" s="14"/>
      <c r="J23" s="14"/>
      <c r="K23" s="52"/>
      <c r="L23" s="91"/>
    </row>
    <row r="24" spans="1:12" x14ac:dyDescent="0.15">
      <c r="A24" s="4"/>
      <c r="B24" s="61"/>
      <c r="C24" s="62"/>
      <c r="D24" s="129" t="str">
        <f>IF(Aloitus_Start!$D$1="Suomi","Muutos",IF(Aloitus_Start!$D$1="Svenska","Förändring","Valitse kieli - Välj spåket"))</f>
        <v>Valitse kieli - Välj spåket</v>
      </c>
      <c r="E24" s="129" t="str">
        <f>IF(Aloitus_Start!$D$1="Suomi","Muutos%",IF(Aloitus_Start!$D$1="Svenska","Förändr%","Valitse kieli - Välj spåket"))</f>
        <v>Valitse kieli - Välj spåket</v>
      </c>
      <c r="F24" s="125"/>
      <c r="G24" s="125"/>
      <c r="H24" s="13" t="str">
        <f>IF(Aloitus_Start!$D$1="Suomi","Elektronisen aineiston kulujen jakauma (1000 €)",IF(Aloitus_Start!$D$1="Svenska","Fördelning av kostnaderna för elektroniskt material (1000€)","Valitse kieli - Välj språket"))</f>
        <v>Valitse kieli - Välj språket</v>
      </c>
      <c r="I24" s="14">
        <f>B$3</f>
        <v>0</v>
      </c>
      <c r="J24" s="14">
        <f>C$3</f>
        <v>0</v>
      </c>
      <c r="K24" s="52" t="str">
        <f>IF(Aloitus_Start!$D$1="Suomi","Muutos",IF(Aloitus_Start!$D$1="Svenska","Förändring","Valitse kieli - Välj spåket"))</f>
        <v>Valitse kieli - Välj spåket</v>
      </c>
      <c r="L24" s="52" t="str">
        <f>IF(Aloitus_Start!$D$1="Suomi","Muutos%",IF(Aloitus_Start!$D$1="Svenska","Förändr%","Valitse kieli - Välj spåket"))</f>
        <v>Valitse kieli - Välj spåket</v>
      </c>
    </row>
    <row r="25" spans="1:12" x14ac:dyDescent="0.15">
      <c r="A25" s="5"/>
      <c r="B25" s="57"/>
      <c r="C25" s="58"/>
      <c r="D25" s="22">
        <f t="shared" ref="D25" si="16">IF(B25=" ","",C25-B25)</f>
        <v>0</v>
      </c>
      <c r="E25" s="23" t="str">
        <f t="shared" ref="E25" si="17">IF(B25="","",IF(B25=0,"",IF(B25=" ","",(C25/B25)-1)))</f>
        <v/>
      </c>
      <c r="F25" s="126" t="b">
        <f>IF(B25="",IF(Aloitus_Start!$D$1="Suomi","Tieto puuttuu: "&amp;B$3,IF(Aloitus_Start!$D$1="Svenska","Information saknas: "&amp;B$3)),"")</f>
        <v>0</v>
      </c>
      <c r="G25" s="126" t="b">
        <f>IF(C25="",IF(Aloitus_Start!$D$1="Suomi","Tieto puuttuu: "&amp;C$3,IF(Aloitus_Start!$D$1="Svenska","Information saknas: "&amp;C$3)),"")</f>
        <v>0</v>
      </c>
      <c r="H25" s="16" t="str">
        <f>IF(Aloitus_Start!$D$1="Suomi",MID(A480,1,16),IF(Aloitus_Start!$D$1="Svenska",MID(A480,1,9),"Valitse kieli - Välj spåket"))</f>
        <v>Valitse kieli - Välj spåket</v>
      </c>
      <c r="I25" s="14">
        <f t="shared" ref="I25:J28" si="18">B480</f>
        <v>0</v>
      </c>
      <c r="J25" s="14">
        <f t="shared" si="18"/>
        <v>0</v>
      </c>
      <c r="K25" s="52">
        <f>J25-I25</f>
        <v>0</v>
      </c>
      <c r="L25" s="52" t="str">
        <f>IF(I25="","",IF(I25=0,"",(J25/I25)-1))</f>
        <v/>
      </c>
    </row>
    <row r="26" spans="1:12" x14ac:dyDescent="0.15">
      <c r="A26" s="5"/>
      <c r="B26" s="57"/>
      <c r="C26" s="58"/>
      <c r="D26" s="22"/>
      <c r="E26" s="34"/>
      <c r="F26" s="126"/>
      <c r="G26" s="126"/>
      <c r="H26" s="16" t="str">
        <f>IF(Aloitus_Start!$D$1="Suomi",MID(A481,1,17),IF(Aloitus_Start!$D$1="Svenska",MID(A481,1,12),"Valitse kieli - Välj spåket"))</f>
        <v>Valitse kieli - Välj spåket</v>
      </c>
      <c r="I26" s="14">
        <f t="shared" si="18"/>
        <v>0</v>
      </c>
      <c r="J26" s="14">
        <f t="shared" si="18"/>
        <v>0</v>
      </c>
      <c r="K26" s="89">
        <f>J26-I26</f>
        <v>0</v>
      </c>
      <c r="L26" s="90" t="str">
        <f>IF(I26="","",IF(I26=0,"",(J26/I26)-1))</f>
        <v/>
      </c>
    </row>
    <row r="27" spans="1:12" x14ac:dyDescent="0.15">
      <c r="A27" s="6"/>
      <c r="B27" s="59"/>
      <c r="C27" s="60"/>
      <c r="D27" s="24">
        <f t="shared" ref="D27:D31" si="19">IF(B27=" ","",C27-B27)</f>
        <v>0</v>
      </c>
      <c r="E27" s="25" t="str">
        <f t="shared" ref="E27:E31" si="20">IF(B27="","",IF(B27=0,"",IF(B27=" ","",(C27/B27)-1)))</f>
        <v/>
      </c>
      <c r="F27" s="127" t="b">
        <f>IF(B27="",IF(Aloitus_Start!$D$1="Suomi","Tieto puuttuu: "&amp;B$3,IF(Aloitus_Start!$D$1="Svenska","Information saknas: "&amp;B$3)),"")</f>
        <v>0</v>
      </c>
      <c r="G27" s="127" t="b">
        <f>IF(C27="",IF(Aloitus_Start!$D$1="Suomi","Tieto puuttuu: "&amp;C$3,IF(Aloitus_Start!$D$1="Svenska","Information saknas: "&amp;C$3)),"")</f>
        <v>0</v>
      </c>
      <c r="H27" s="16" t="str">
        <f>IF(Aloitus_Start!$D$1="Suomi",MID(A482,1,12),IF(Aloitus_Start!$D$1="Svenska",MID(A482,1,19),"Valitse kieli - Välj spåket"))</f>
        <v>Valitse kieli - Välj spåket</v>
      </c>
      <c r="I27" s="14">
        <f t="shared" si="18"/>
        <v>0</v>
      </c>
      <c r="J27" s="14">
        <f t="shared" si="18"/>
        <v>0</v>
      </c>
      <c r="K27" s="52">
        <f>J27-I27</f>
        <v>0</v>
      </c>
      <c r="L27" s="52" t="str">
        <f>IF(I27="","",IF(I27=0,"",(J27/I27)-1))</f>
        <v/>
      </c>
    </row>
    <row r="28" spans="1:12" x14ac:dyDescent="0.15">
      <c r="A28" s="6"/>
      <c r="B28" s="59"/>
      <c r="C28" s="60"/>
      <c r="D28" s="24">
        <f t="shared" si="19"/>
        <v>0</v>
      </c>
      <c r="E28" s="25" t="str">
        <f t="shared" si="20"/>
        <v/>
      </c>
      <c r="F28" s="127" t="b">
        <f>IF(B28="",IF(Aloitus_Start!$D$1="Suomi","Tieto puuttuu: "&amp;B$3,IF(Aloitus_Start!$D$1="Svenska","Information saknas: "&amp;B$3)),"")</f>
        <v>0</v>
      </c>
      <c r="G28" s="127" t="b">
        <f>IF(C28="",IF(Aloitus_Start!$D$1="Suomi","Tieto puuttuu: "&amp;C$3,IF(Aloitus_Start!$D$1="Svenska","Information saknas: "&amp;C$3)),"")</f>
        <v>0</v>
      </c>
      <c r="H28" s="16" t="str">
        <f>IF(Aloitus_Start!$D$1="Suomi",MID(A483,1,16),IF(Aloitus_Start!$D$1="Svenska",MID(A483,1,19),"Valitse kieli - Välj spåket"))</f>
        <v>Valitse kieli - Välj spåket</v>
      </c>
      <c r="I28" s="14">
        <f t="shared" si="18"/>
        <v>0</v>
      </c>
      <c r="J28" s="14">
        <f t="shared" si="18"/>
        <v>0</v>
      </c>
      <c r="K28" s="89">
        <f>J28-I28</f>
        <v>0</v>
      </c>
      <c r="L28" s="90" t="str">
        <f>IF(I28="","",IF(I28=0,"",(J28/I28)-1))</f>
        <v/>
      </c>
    </row>
    <row r="29" spans="1:12" x14ac:dyDescent="0.15">
      <c r="A29" s="9"/>
      <c r="B29" s="69"/>
      <c r="C29" s="70"/>
      <c r="D29" s="27">
        <f t="shared" si="19"/>
        <v>0</v>
      </c>
      <c r="E29" s="23" t="str">
        <f t="shared" si="20"/>
        <v/>
      </c>
      <c r="F29" s="130" t="b">
        <f>IF(B29="",IF(Aloitus_Start!$D$1="Suomi","Tieto puuttuu: "&amp;B$3,IF(Aloitus_Start!$D$1="Svenska","Information saknas: "&amp;B$3)),"")</f>
        <v>0</v>
      </c>
      <c r="G29" s="130" t="b">
        <f>IF(C29="",IF(Aloitus_Start!$D$1="Suomi","Tieto puuttuu: "&amp;C$3,IF(Aloitus_Start!$D$1="Svenska","Information saknas: "&amp;C$3)),"")</f>
        <v>0</v>
      </c>
      <c r="H29" s="16" t="str">
        <f>IF(Aloitus_Start!$D$1="Suomi","Yhteensä",IF(Aloitus_Start!$D$1="Svenska","Sammanlagt","Valitse kieli - Välj spåket"))</f>
        <v>Valitse kieli - Välj spåket</v>
      </c>
      <c r="I29" s="14">
        <f>SUM(I25:I28)</f>
        <v>0</v>
      </c>
      <c r="J29" s="14">
        <f>SUM(J25:J28)</f>
        <v>0</v>
      </c>
      <c r="K29" s="89">
        <f>J29-I29</f>
        <v>0</v>
      </c>
      <c r="L29" s="90" t="str">
        <f>IF(I29="","",IF(I29=0,"",(J29/I29)-1))</f>
        <v/>
      </c>
    </row>
    <row r="30" spans="1:12" x14ac:dyDescent="0.15">
      <c r="A30" s="5"/>
      <c r="B30" s="57"/>
      <c r="C30" s="58"/>
      <c r="D30" s="22">
        <f t="shared" si="19"/>
        <v>0</v>
      </c>
      <c r="E30" s="23" t="str">
        <f t="shared" si="20"/>
        <v/>
      </c>
      <c r="F30" s="126" t="b">
        <f>IF(B30="",IF(Aloitus_Start!$D$1="Suomi","Tieto puuttuu: "&amp;B$3,IF(Aloitus_Start!$D$1="Svenska","Information saknas: "&amp;B$3)),"")</f>
        <v>0</v>
      </c>
      <c r="G30" s="126" t="b">
        <f>IF(C30="",IF(Aloitus_Start!$D$1="Suomi","Tieto puuttuu: "&amp;C$3,IF(Aloitus_Start!$D$1="Svenska","Information saknas: "&amp;C$3)),"")</f>
        <v>0</v>
      </c>
      <c r="I30" s="14"/>
      <c r="J30" s="14"/>
      <c r="K30" s="52"/>
      <c r="L30" s="52"/>
    </row>
    <row r="31" spans="1:12" x14ac:dyDescent="0.15">
      <c r="A31" s="9"/>
      <c r="B31" s="69"/>
      <c r="C31" s="70"/>
      <c r="D31" s="27">
        <f t="shared" si="19"/>
        <v>0</v>
      </c>
      <c r="E31" s="23" t="str">
        <f t="shared" si="20"/>
        <v/>
      </c>
      <c r="F31" s="130" t="b">
        <f>IF(B31="",IF(Aloitus_Start!$D$1="Suomi","Tieto puuttuu: "&amp;B$3,IF(Aloitus_Start!$D$1="Svenska","Information saknas: "&amp;B$3)),"")</f>
        <v>0</v>
      </c>
      <c r="G31" s="130" t="b">
        <f>IF(C31="",IF(Aloitus_Start!$D$1="Suomi","Tieto puuttuu: "&amp;C$3,IF(Aloitus_Start!$D$1="Svenska","Information saknas: "&amp;C$3)),"")</f>
        <v>0</v>
      </c>
      <c r="H31" s="13" t="str">
        <f>IF(Aloitus_Start!$D$1="Suomi",MID(A517,5,18),IF(Aloitus_Start!$D$1="Svenska",MID(A517,5,25),"Valitse kieli - Välj spåket"))</f>
        <v>Valitse kieli - Välj spåket</v>
      </c>
      <c r="I31" s="14">
        <f>B$3</f>
        <v>0</v>
      </c>
      <c r="J31" s="14">
        <f>C$3</f>
        <v>0</v>
      </c>
      <c r="K31" s="52" t="str">
        <f>IF(Aloitus_Start!$D$1="Suomi","Muutos",IF(Aloitus_Start!$D$1="Svenska","Förändring","Valitse kieli - Välj spåket"))</f>
        <v>Valitse kieli - Välj spåket</v>
      </c>
      <c r="L31" s="52" t="str">
        <f>IF(Aloitus_Start!$D$1="Suomi","Muutos%",IF(Aloitus_Start!$D$1="Svenska","Förändr%","Valitse kieli - Välj spåket"))</f>
        <v>Valitse kieli - Välj spåket</v>
      </c>
    </row>
    <row r="32" spans="1:12" x14ac:dyDescent="0.15">
      <c r="A32" s="4"/>
      <c r="B32" s="61"/>
      <c r="C32" s="62"/>
      <c r="D32" s="129" t="str">
        <f>IF(Aloitus_Start!$D$1="Suomi","Muutos",IF(Aloitus_Start!$D$1="Svenska","Förändring","Valitse kieli - Välj spåket"))</f>
        <v>Valitse kieli - Välj spåket</v>
      </c>
      <c r="E32" s="129" t="str">
        <f>IF(Aloitus_Start!$D$1="Suomi","Muutos%",IF(Aloitus_Start!$D$1="Svenska","Förändr%","Valitse kieli - Välj spåket"))</f>
        <v>Valitse kieli - Välj spåket</v>
      </c>
      <c r="F32" s="125"/>
      <c r="G32" s="125"/>
      <c r="H32" s="16" t="str">
        <f>IF(Aloitus_Start!$D$1="Suomi","Kehysorganisaatio",IF(Aloitus_Start!$D$1="Svenska","Ramorganisation","Valitse kieli - Välj spåket"))</f>
        <v>Valitse kieli - Välj spåket</v>
      </c>
      <c r="I32" s="14">
        <f>B519</f>
        <v>0</v>
      </c>
      <c r="J32" s="14">
        <f>C519</f>
        <v>0</v>
      </c>
      <c r="K32" s="89">
        <f t="shared" ref="K32:K38" si="21">J32-I32</f>
        <v>0</v>
      </c>
      <c r="L32" s="90" t="str">
        <f t="shared" ref="L32:L38" si="22">IF(I32="","",IF(I32=0,"",(J32/I32)-1))</f>
        <v/>
      </c>
    </row>
    <row r="33" spans="1:28" x14ac:dyDescent="0.15">
      <c r="A33" s="5"/>
      <c r="B33" s="57"/>
      <c r="C33" s="58"/>
      <c r="D33" s="22">
        <f t="shared" ref="D33" si="23">IF(B33=" ","",C33-B33)</f>
        <v>0</v>
      </c>
      <c r="E33" s="23" t="str">
        <f t="shared" ref="E33" si="24">IF(B33="","",IF(B33=0,"",IF(B33=" ","",(C33/B33)-1)))</f>
        <v/>
      </c>
      <c r="F33" s="126" t="b">
        <f>IF(B33="",IF(Aloitus_Start!$D$1="Suomi","Tieto puuttuu: "&amp;B$3,IF(Aloitus_Start!$D$1="Svenska","Information saknas: "&amp;B$3)),"")</f>
        <v>0</v>
      </c>
      <c r="G33" s="126" t="b">
        <f>IF(C33="",IF(Aloitus_Start!$D$1="Suomi","Tieto puuttuu: "&amp;C$3,IF(Aloitus_Start!$D$1="Svenska","Information saknas: "&amp;C$3)),"")</f>
        <v>0</v>
      </c>
      <c r="H33" s="16" t="str">
        <f>IF(Aloitus_Start!$D$1="Suomi",MID(A523,9,12),IF(Aloitus_Start!$D$1="Svenska",MID(A523,9,15),"Valitse kieli - Välj spåket"))</f>
        <v>Valitse kieli - Välj spåket</v>
      </c>
      <c r="I33" s="14">
        <f>B523</f>
        <v>0</v>
      </c>
      <c r="J33" s="14">
        <f>C523</f>
        <v>0</v>
      </c>
      <c r="K33" s="89">
        <f t="shared" si="21"/>
        <v>0</v>
      </c>
      <c r="L33" s="90" t="str">
        <f t="shared" si="22"/>
        <v/>
      </c>
    </row>
    <row r="34" spans="1:28" x14ac:dyDescent="0.15">
      <c r="A34" s="5"/>
      <c r="B34" s="57"/>
      <c r="C34" s="58"/>
      <c r="D34" s="22"/>
      <c r="E34" s="23" t="str">
        <f t="shared" ref="E34" si="25">IF(B34="","",IF(B34=0,"",(C34/B34)-1))</f>
        <v/>
      </c>
      <c r="F34" s="126"/>
      <c r="G34" s="126"/>
      <c r="H34" s="16" t="str">
        <f>IF(Aloitus_Start!$D$1="Suomi",MID(A525,9,10),IF(Aloitus_Start!$D$1="Svenska",MID(A525,9,6),"Valitse kieli - Välj spåket"))</f>
        <v>Valitse kieli - Välj spåket</v>
      </c>
      <c r="I34" s="14">
        <f t="shared" ref="I34:J37" si="26">B525</f>
        <v>0</v>
      </c>
      <c r="J34" s="14">
        <f t="shared" si="26"/>
        <v>0</v>
      </c>
      <c r="K34" s="89">
        <f t="shared" si="21"/>
        <v>0</v>
      </c>
      <c r="L34" s="90" t="str">
        <f t="shared" si="22"/>
        <v/>
      </c>
    </row>
    <row r="35" spans="1:28" x14ac:dyDescent="0.15">
      <c r="A35" s="6"/>
      <c r="B35" s="59"/>
      <c r="C35" s="60"/>
      <c r="D35" s="24">
        <f t="shared" ref="D35:D40" si="27">IF(B35=" ","",C35-B35)</f>
        <v>0</v>
      </c>
      <c r="E35" s="25" t="str">
        <f t="shared" ref="E35:E39" si="28">IF(B35="","",IF(B35=0,"",IF(B35=" ","",(C35/B35)-1)))</f>
        <v/>
      </c>
      <c r="F35" s="127" t="b">
        <f>IF(B35="",IF(Aloitus_Start!$D$1="Suomi","Tieto puuttuu: "&amp;B$3,IF(Aloitus_Start!$D$1="Svenska","Information saknas: "&amp;B$3)),"")</f>
        <v>0</v>
      </c>
      <c r="G35" s="127" t="b">
        <f>IF(C35="",IF(Aloitus_Start!$D$1="Suomi","Tieto puuttuu: "&amp;C$3,IF(Aloitus_Start!$D$1="Svenska","Information saknas: "&amp;C$3)),"")</f>
        <v>0</v>
      </c>
      <c r="H35" s="16" t="str">
        <f>IF(Aloitus_Start!$D$1="Suomi",MID(A526,9,26),IF(Aloitus_Start!$D$1="Svenska",MID(A526,27,23),"Valitse kieli - Välj spåket"))</f>
        <v>Valitse kieli - Välj spåket</v>
      </c>
      <c r="I35" s="14">
        <f t="shared" si="26"/>
        <v>0</v>
      </c>
      <c r="J35" s="14">
        <f t="shared" si="26"/>
        <v>0</v>
      </c>
      <c r="K35" s="89">
        <f t="shared" si="21"/>
        <v>0</v>
      </c>
      <c r="L35" s="90" t="str">
        <f t="shared" si="22"/>
        <v/>
      </c>
    </row>
    <row r="36" spans="1:28" x14ac:dyDescent="0.15">
      <c r="A36" s="6"/>
      <c r="B36" s="59"/>
      <c r="C36" s="60"/>
      <c r="D36" s="24">
        <f t="shared" si="27"/>
        <v>0</v>
      </c>
      <c r="E36" s="25" t="str">
        <f t="shared" si="28"/>
        <v/>
      </c>
      <c r="F36" s="127" t="b">
        <f>IF(B36="",IF(Aloitus_Start!$D$1="Suomi","Tieto puuttuu: "&amp;B$3,IF(Aloitus_Start!$D$1="Svenska","Information saknas: "&amp;B$3)),"")</f>
        <v>0</v>
      </c>
      <c r="G36" s="127" t="b">
        <f>IF(C36="",IF(Aloitus_Start!$D$1="Suomi","Tieto puuttuu: "&amp;C$3,IF(Aloitus_Start!$D$1="Svenska","Information saknas: "&amp;C$3)),"")</f>
        <v>0</v>
      </c>
      <c r="H36" s="16" t="str">
        <f>IF(Aloitus_Start!$D$1="Suomi",MID(A527,9,25),IF(Aloitus_Start!$D$1="Svenska",MID(A527,9,13),"Valitse kieli - Välj spåket"))</f>
        <v>Valitse kieli - Välj spåket</v>
      </c>
      <c r="I36" s="14">
        <f t="shared" si="26"/>
        <v>0</v>
      </c>
      <c r="J36" s="14">
        <f t="shared" si="26"/>
        <v>0</v>
      </c>
      <c r="K36" s="89">
        <f t="shared" si="21"/>
        <v>0</v>
      </c>
      <c r="L36" s="90" t="str">
        <f t="shared" si="22"/>
        <v/>
      </c>
    </row>
    <row r="37" spans="1:28" x14ac:dyDescent="0.15">
      <c r="A37" s="9"/>
      <c r="B37" s="69"/>
      <c r="C37" s="70"/>
      <c r="D37" s="27">
        <f t="shared" si="27"/>
        <v>0</v>
      </c>
      <c r="E37" s="23" t="str">
        <f t="shared" si="28"/>
        <v/>
      </c>
      <c r="F37" s="130" t="b">
        <f>IF(B37="",IF(Aloitus_Start!$D$1="Suomi","Tieto puuttuu: "&amp;B$3,IF(Aloitus_Start!$D$1="Svenska","Information saknas: "&amp;B$3)),"")</f>
        <v>0</v>
      </c>
      <c r="G37" s="130" t="b">
        <f>IF(C37="",IF(Aloitus_Start!$D$1="Suomi","Tieto puuttuu: "&amp;C$3,IF(Aloitus_Start!$D$1="Svenska","Information saknas: "&amp;C$3)),"")</f>
        <v>0</v>
      </c>
      <c r="H37" s="16" t="str">
        <f>IF(Aloitus_Start!$D$1="Suomi",MID(A528,9,12),IF(Aloitus_Start!$D$1="Svenska",MID(A528,9,5),"Valitse kieli - Välj spåket"))</f>
        <v>Valitse kieli - Välj spåket</v>
      </c>
      <c r="I37" s="14">
        <f t="shared" si="26"/>
        <v>0</v>
      </c>
      <c r="J37" s="14">
        <f t="shared" si="26"/>
        <v>0</v>
      </c>
      <c r="K37" s="89">
        <f t="shared" si="21"/>
        <v>0</v>
      </c>
      <c r="L37" s="90" t="str">
        <f t="shared" si="22"/>
        <v/>
      </c>
    </row>
    <row r="38" spans="1:28" x14ac:dyDescent="0.15">
      <c r="A38" s="5"/>
      <c r="B38" s="57"/>
      <c r="C38" s="58"/>
      <c r="D38" s="22">
        <f t="shared" si="27"/>
        <v>0</v>
      </c>
      <c r="E38" s="23" t="str">
        <f t="shared" si="28"/>
        <v/>
      </c>
      <c r="F38" s="126" t="b">
        <f>IF(B38="",IF(Aloitus_Start!$D$1="Suomi","Tieto puuttuu: "&amp;B$3,IF(Aloitus_Start!$D$1="Svenska","Information saknas: "&amp;B$3)),"")</f>
        <v>0</v>
      </c>
      <c r="G38" s="126" t="b">
        <f>IF(C38="",IF(Aloitus_Start!$D$1="Suomi","Tieto puuttuu: "&amp;C$3,IF(Aloitus_Start!$D$1="Svenska","Information saknas: "&amp;C$3)),"")</f>
        <v>0</v>
      </c>
      <c r="H38" s="16" t="str">
        <f>IF(Aloitus_Start!$D$1="Suomi","Yhteensä",IF(Aloitus_Start!$D$1="Svenska","Sammanlagt","Valitse kieli - Välj spåket"))</f>
        <v>Valitse kieli - Välj spåket</v>
      </c>
      <c r="I38" s="14">
        <f>SUM(I32:I37)</f>
        <v>0</v>
      </c>
      <c r="J38" s="14">
        <f>SUM(J32:J37)</f>
        <v>0</v>
      </c>
      <c r="K38" s="89">
        <f t="shared" si="21"/>
        <v>0</v>
      </c>
      <c r="L38" s="90" t="str">
        <f t="shared" si="22"/>
        <v/>
      </c>
    </row>
    <row r="39" spans="1:28" x14ac:dyDescent="0.15">
      <c r="A39" s="9"/>
      <c r="B39" s="69"/>
      <c r="C39" s="70"/>
      <c r="D39" s="27">
        <f t="shared" si="27"/>
        <v>0</v>
      </c>
      <c r="E39" s="23" t="str">
        <f t="shared" si="28"/>
        <v/>
      </c>
      <c r="F39" s="130" t="b">
        <f>IF(B39="",IF(Aloitus_Start!$D$1="Suomi","Tieto puuttuu: "&amp;B$3,IF(Aloitus_Start!$D$1="Svenska","Information saknas: "&amp;B$3)),"")</f>
        <v>0</v>
      </c>
      <c r="G39" s="130" t="b">
        <f>IF(C39="",IF(Aloitus_Start!$D$1="Suomi","Tieto puuttuu: "&amp;C$3,IF(Aloitus_Start!$D$1="Svenska","Information saknas: "&amp;C$3)),"")</f>
        <v>0</v>
      </c>
      <c r="I39" s="14"/>
      <c r="J39" s="14"/>
      <c r="K39" s="52"/>
      <c r="L39" s="91"/>
    </row>
    <row r="40" spans="1:28" x14ac:dyDescent="0.15">
      <c r="A40" s="4"/>
      <c r="B40" s="61"/>
      <c r="C40" s="62"/>
      <c r="D40" s="141">
        <f t="shared" si="27"/>
        <v>0</v>
      </c>
      <c r="E40" s="23" t="str">
        <f t="shared" ref="E40" si="29">IF(B40="","",IF(B40=0,"",(C40/B40)-1))</f>
        <v/>
      </c>
      <c r="F40" s="125" t="b">
        <f>IF(B40="",IF(Aloitus_Start!$D$1="Suomi","Tieto puuttuu: "&amp;B$3,IF(Aloitus_Start!$D$1="Svenska","Information saknas: "&amp;B$3)),"")</f>
        <v>0</v>
      </c>
      <c r="G40" s="125" t="b">
        <f>IF(C40="",IF(Aloitus_Start!$D$1="Suomi","Tieto puuttuu: "&amp;C$3,IF(Aloitus_Start!$D$1="Svenska","Information saknas: "&amp;C$3)),"")</f>
        <v>0</v>
      </c>
      <c r="H40" s="13" t="str">
        <f>IF(Aloitus_Start!$D$1="Suomi",MID(A517,5,18),IF(Aloitus_Start!$D$1="Svenska",MID(A517,5,25),"Valitse kieli - Välj spåket"))</f>
        <v>Valitse kieli - Välj spåket</v>
      </c>
      <c r="I40" s="14">
        <f>B$3</f>
        <v>0</v>
      </c>
      <c r="J40" s="14">
        <f>C$3</f>
        <v>0</v>
      </c>
      <c r="K40" s="52" t="str">
        <f>IF(Aloitus_Start!$D$1="Suomi","Muutos",IF(Aloitus_Start!$D$1="Svenska","Förändring","Valitse kieli - Välj spåket"))</f>
        <v>Valitse kieli - Välj spåket</v>
      </c>
      <c r="L40" s="52" t="str">
        <f>IF(Aloitus_Start!$D$1="Suomi","Muutos%",IF(Aloitus_Start!$D$1="Svenska","Förändr%","Valitse kieli - Välj spåket"))</f>
        <v>Valitse kieli - Välj spåket</v>
      </c>
    </row>
    <row r="41" spans="1:28" x14ac:dyDescent="0.15">
      <c r="A41" s="4"/>
      <c r="B41" s="61"/>
      <c r="C41" s="62"/>
      <c r="D41" s="129" t="str">
        <f>IF(Aloitus_Start!$D$1="Suomi","Muutos",IF(Aloitus_Start!$D$1="Svenska","Förändring","Valitse kieli - Välj spåket"))</f>
        <v>Valitse kieli - Välj spåket</v>
      </c>
      <c r="E41" s="129" t="str">
        <f>IF(Aloitus_Start!$D$1="Suomi","Muutos%",IF(Aloitus_Start!$D$1="Svenska","Förändr%","Valitse kieli - Välj spåket"))</f>
        <v>Valitse kieli - Välj spåket</v>
      </c>
      <c r="F41" s="125"/>
      <c r="G41" s="125"/>
      <c r="H41" s="16" t="str">
        <f>IF(Aloitus_Start!$D$1="Suomi","Julkinen (ilman hankkeita)",IF(Aloitus_Start!$D$1="Svenska","Offentlig (utan projekter)","Valitse kieli - Välj spåket"))</f>
        <v>Valitse kieli - Välj spåket</v>
      </c>
      <c r="I41" s="14">
        <f>B519-B522+B523-B524</f>
        <v>0</v>
      </c>
      <c r="J41" s="14">
        <f>C519-C522+C523-C524</f>
        <v>0</v>
      </c>
      <c r="K41" s="52">
        <f t="shared" ref="K41:K46" si="30">J41-I41</f>
        <v>0</v>
      </c>
      <c r="L41" s="52" t="str">
        <f t="shared" ref="L41:L46" si="31">IF(I41="","",IF(I41=0,"",(J41/I41)-1))</f>
        <v/>
      </c>
    </row>
    <row r="42" spans="1:28" x14ac:dyDescent="0.15">
      <c r="A42" s="5"/>
      <c r="B42" s="57"/>
      <c r="C42" s="58"/>
      <c r="D42" s="22">
        <f t="shared" ref="D42:D46" si="32">IF(B42=" ","",C42-B42)</f>
        <v>0</v>
      </c>
      <c r="E42" s="23" t="str">
        <f t="shared" ref="E42:E46" si="33">IF(B42="","",IF(B42=0,"",IF(B42=" ","",(C42/B42)-1)))</f>
        <v/>
      </c>
      <c r="F42" s="126" t="b">
        <f>IF(B42="",IF(Aloitus_Start!$D$1="Suomi","Tieto puuttuu: "&amp;B$3,IF(Aloitus_Start!$D$1="Svenska","Information saknas: "&amp;B$3)),"")</f>
        <v>0</v>
      </c>
      <c r="G42" s="126" t="b">
        <f>IF(C42="",IF(Aloitus_Start!$D$1="Suomi","Tieto puuttuu: "&amp;C$3,IF(Aloitus_Start!$D$1="Svenska","Information saknas: "&amp;C$3)),"")</f>
        <v>0</v>
      </c>
      <c r="H42" s="16" t="str">
        <f>IF(Aloitus_Start!$D$1="Suomi","Hanke- ja projektirah",IF(Aloitus_Start!$D$1="Svenska","Projektfinanciering","Valitse kieli - Välj spåket"))</f>
        <v>Valitse kieli - Välj spåket</v>
      </c>
      <c r="I42" s="14">
        <f>B522+B524+B527</f>
        <v>0</v>
      </c>
      <c r="J42" s="14">
        <f>C522+C524+C527</f>
        <v>0</v>
      </c>
      <c r="K42" s="89">
        <f t="shared" si="30"/>
        <v>0</v>
      </c>
      <c r="L42" s="90" t="str">
        <f t="shared" si="31"/>
        <v/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x14ac:dyDescent="0.15">
      <c r="A43" s="5"/>
      <c r="B43" s="57"/>
      <c r="C43" s="58"/>
      <c r="D43" s="22">
        <f t="shared" si="32"/>
        <v>0</v>
      </c>
      <c r="E43" s="23" t="str">
        <f t="shared" si="33"/>
        <v/>
      </c>
      <c r="F43" s="126" t="b">
        <f>IF(B43="",IF(Aloitus_Start!$D$1="Suomi","Tieto puuttuu: "&amp;B$3,IF(Aloitus_Start!$D$1="Svenska","Information saknas: "&amp;B$3)),"")</f>
        <v>0</v>
      </c>
      <c r="G43" s="126" t="b">
        <f>IF(C43="",IF(Aloitus_Start!$D$1="Suomi","Tieto puuttuu: "&amp;C$3,IF(Aloitus_Start!$D$1="Svenska","Information saknas: "&amp;C$3)),"")</f>
        <v>0</v>
      </c>
      <c r="H43" s="16" t="str">
        <f>IF(Aloitus_Start!$D$1="Suomi",MID(A525,9,19),IF(Aloitus_Start!$D$1="Svenska",MID(A525,9,6),"Valitse kieli - Välj spåket"))</f>
        <v>Valitse kieli - Välj spåket</v>
      </c>
      <c r="I43" s="14">
        <f>B525</f>
        <v>0</v>
      </c>
      <c r="J43" s="14">
        <f>C525</f>
        <v>0</v>
      </c>
      <c r="K43" s="52">
        <f t="shared" si="30"/>
        <v>0</v>
      </c>
      <c r="L43" s="91" t="str">
        <f t="shared" si="31"/>
        <v/>
      </c>
    </row>
    <row r="44" spans="1:28" x14ac:dyDescent="0.15">
      <c r="A44" s="6"/>
      <c r="B44" s="59"/>
      <c r="C44" s="60"/>
      <c r="D44" s="24">
        <f t="shared" si="32"/>
        <v>0</v>
      </c>
      <c r="E44" s="25" t="str">
        <f t="shared" si="33"/>
        <v/>
      </c>
      <c r="F44" s="127" t="b">
        <f>IF(B44="",IF(Aloitus_Start!$D$1="Suomi","Tieto puuttuu: "&amp;B$3,IF(Aloitus_Start!$D$1="Svenska","Information saknas: "&amp;B$3)),"")</f>
        <v>0</v>
      </c>
      <c r="G44" s="127" t="b">
        <f>IF(C44="",IF(Aloitus_Start!$D$1="Suomi","Tieto puuttuu: "&amp;C$3,IF(Aloitus_Start!$D$1="Svenska","Information saknas: "&amp;C$3)),"")</f>
        <v>0</v>
      </c>
      <c r="H44" s="16" t="str">
        <f>IF(Aloitus_Start!$D$1="Suomi",MID(A526,9,26),IF(Aloitus_Start!$D$1="Svenska",MID(A526,27,23),"Valitse kieli - Välj spåket"))</f>
        <v>Valitse kieli - Välj spåket</v>
      </c>
      <c r="I44" s="14">
        <f>B526</f>
        <v>0</v>
      </c>
      <c r="J44" s="14">
        <f>C526</f>
        <v>0</v>
      </c>
      <c r="K44" s="89">
        <f t="shared" si="30"/>
        <v>0</v>
      </c>
      <c r="L44" s="90" t="str">
        <f t="shared" si="31"/>
        <v/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x14ac:dyDescent="0.15">
      <c r="A45" s="9"/>
      <c r="B45" s="69"/>
      <c r="C45" s="70"/>
      <c r="D45" s="27">
        <f t="shared" si="32"/>
        <v>0</v>
      </c>
      <c r="E45" s="23" t="str">
        <f t="shared" si="33"/>
        <v/>
      </c>
      <c r="F45" s="130" t="b">
        <f>IF(B45="",IF(Aloitus_Start!$D$1="Suomi","Tieto puuttuu: "&amp;B$3,IF(Aloitus_Start!$D$1="Svenska","Information saknas: "&amp;B$3)),"")</f>
        <v>0</v>
      </c>
      <c r="G45" s="130" t="b">
        <f>IF(C45="",IF(Aloitus_Start!$D$1="Suomi","Tieto puuttuu: "&amp;C$3,IF(Aloitus_Start!$D$1="Svenska","Information saknas: "&amp;C$3)),"")</f>
        <v>0</v>
      </c>
      <c r="H45" s="16" t="str">
        <f>IF(Aloitus_Start!$D$1="Suomi",MID(A528,9,12),IF(Aloitus_Start!$D$1="Svenska",MID(A528,9,5),"Valitse kieli - Välj spåket"))</f>
        <v>Valitse kieli - Välj spåket</v>
      </c>
      <c r="I45" s="14">
        <f>B528</f>
        <v>0</v>
      </c>
      <c r="J45" s="14">
        <f>C528</f>
        <v>0</v>
      </c>
      <c r="K45" s="89">
        <f t="shared" si="30"/>
        <v>0</v>
      </c>
      <c r="L45" s="90" t="str">
        <f t="shared" si="31"/>
        <v/>
      </c>
    </row>
    <row r="46" spans="1:28" x14ac:dyDescent="0.15">
      <c r="A46" s="7"/>
      <c r="B46" s="63"/>
      <c r="C46" s="64"/>
      <c r="D46" s="27">
        <f t="shared" si="32"/>
        <v>0</v>
      </c>
      <c r="E46" s="23" t="str">
        <f t="shared" si="33"/>
        <v/>
      </c>
      <c r="F46" s="98" t="b">
        <f>IF(B46="",IF(Aloitus_Start!$D$1="Suomi","Tieto puuttuu: "&amp;B$3,IF(Aloitus_Start!$D$1="Svenska","Information saknas: "&amp;B$3)),"")</f>
        <v>0</v>
      </c>
      <c r="G46" s="98" t="b">
        <f>IF(C46="",IF(Aloitus_Start!$D$1="Suomi","Tieto puuttuu: "&amp;C$3,IF(Aloitus_Start!$D$1="Svenska","Information saknas: "&amp;C$3)),"")</f>
        <v>0</v>
      </c>
      <c r="H46" s="16" t="str">
        <f>IF(Aloitus_Start!$D$1="Suomi","Yhteensä",IF(Aloitus_Start!$D$1="Svenska","Sammanlagt","Valitse kieli - Välj spåket"))</f>
        <v>Valitse kieli - Välj spåket</v>
      </c>
      <c r="I46" s="14">
        <f>SUM(I41:I45)</f>
        <v>0</v>
      </c>
      <c r="J46" s="14">
        <f>SUM(J41:J45)</f>
        <v>0</v>
      </c>
      <c r="K46" s="89">
        <f t="shared" si="30"/>
        <v>0</v>
      </c>
      <c r="L46" s="90" t="str">
        <f t="shared" si="31"/>
        <v/>
      </c>
    </row>
    <row r="47" spans="1:28" x14ac:dyDescent="0.15">
      <c r="A47" s="4"/>
      <c r="B47" s="61"/>
      <c r="C47" s="62"/>
      <c r="D47" s="129" t="str">
        <f>IF(Aloitus_Start!$D$1="Suomi","Muutos",IF(Aloitus_Start!$D$1="Svenska","Förändring","Valitse kieli - Välj spåket"))</f>
        <v>Valitse kieli - Välj spåket</v>
      </c>
      <c r="E47" s="129" t="str">
        <f>IF(Aloitus_Start!$D$1="Suomi","Muutos%",IF(Aloitus_Start!$D$1="Svenska","Förändr%","Valitse kieli - Välj spåket"))</f>
        <v>Valitse kieli - Välj spåket</v>
      </c>
      <c r="F47" s="125"/>
      <c r="G47" s="125"/>
      <c r="I47" s="14"/>
      <c r="J47" s="14"/>
      <c r="K47" s="52"/>
      <c r="L47" s="91"/>
    </row>
    <row r="48" spans="1:28" x14ac:dyDescent="0.15">
      <c r="A48" s="5"/>
      <c r="B48" s="57"/>
      <c r="C48" s="58"/>
      <c r="D48" s="22"/>
      <c r="E48" s="34"/>
      <c r="F48" s="126"/>
      <c r="G48" s="126"/>
      <c r="H48" s="13" t="str">
        <f>IF(Aloitus_Start!$D$1="Suomi","Hanke- ja projektirahoituksen jakautuminen",IF(Aloitus_Start!$D$1="Svenska","Fördelningen av projektfinansiering","Valitse kieli - Välj spåket"))</f>
        <v>Valitse kieli - Välj spåket</v>
      </c>
      <c r="I48" s="14">
        <f>B$3</f>
        <v>0</v>
      </c>
      <c r="J48" s="14">
        <f>C$3</f>
        <v>0</v>
      </c>
      <c r="K48" s="52" t="str">
        <f>IF(Aloitus_Start!$D$1="Suomi","Muutos",IF(Aloitus_Start!$D$1="Svenska","Förändring","Valitse kieli - Välj spåket"))</f>
        <v>Valitse kieli - Välj spåket</v>
      </c>
      <c r="L48" s="52" t="str">
        <f>IF(Aloitus_Start!$D$1="Suomi","Muutos%",IF(Aloitus_Start!$D$1="Svenska","Förändr%","Valitse kieli - Välj spåket"))</f>
        <v>Valitse kieli - Välj spåket</v>
      </c>
    </row>
    <row r="49" spans="1:12" x14ac:dyDescent="0.15">
      <c r="A49" s="7"/>
      <c r="B49" s="63"/>
      <c r="C49" s="64"/>
      <c r="D49" s="27">
        <f t="shared" ref="D49" si="34">IF(B49=" ","",C49-B49)</f>
        <v>0</v>
      </c>
      <c r="E49" s="23" t="str">
        <f t="shared" ref="E49" si="35">IF(B49="","",IF(B49=0,"",IF(B49=" ","",(C49/B49)-1)))</f>
        <v/>
      </c>
      <c r="F49" s="98" t="b">
        <f>IF(B49="",IF(Aloitus_Start!$D$1="Suomi","Tieto puuttuu: "&amp;B$3,IF(Aloitus_Start!$D$1="Svenska","Information saknas: "&amp;B$3)),"")</f>
        <v>0</v>
      </c>
      <c r="G49" s="98" t="b">
        <f>IF(C49="",IF(Aloitus_Start!$D$1="Suomi","Tieto puuttuu: "&amp;C$3,IF(Aloitus_Start!$D$1="Svenska","Information saknas: "&amp;C$3)),"")</f>
        <v>0</v>
      </c>
      <c r="H49" s="16" t="str">
        <f>IF(Aloitus_Start!$D$1="Suomi","Kehysorganisaatio",IF(Aloitus_Start!$D$1="Svenska","Ramorganisation","Valitse kieli - Välj spåket"))</f>
        <v>Valitse kieli - Välj spåket</v>
      </c>
      <c r="I49" s="14">
        <f>B522</f>
        <v>0</v>
      </c>
      <c r="J49" s="14">
        <f>C522</f>
        <v>0</v>
      </c>
      <c r="K49" s="89">
        <f>J49-I49</f>
        <v>0</v>
      </c>
      <c r="L49" s="90" t="str">
        <f>IF(I49="","",IF(I49=0,"",(J49/I49)-1))</f>
        <v/>
      </c>
    </row>
    <row r="50" spans="1:12" x14ac:dyDescent="0.15">
      <c r="A50" s="5"/>
      <c r="B50" s="57"/>
      <c r="C50" s="58"/>
      <c r="D50" s="22"/>
      <c r="E50" s="34"/>
      <c r="F50" s="126"/>
      <c r="G50" s="126"/>
      <c r="H50" s="16" t="str">
        <f>IF(Aloitus_Start!$D$1="Suomi",MID(A523,9,12),IF(Aloitus_Start!$D$1="Svenska",MID(A523,9,15),"Valitse kieli - Välj spåket"))</f>
        <v>Valitse kieli - Välj spåket</v>
      </c>
      <c r="I50" s="14">
        <f>B524</f>
        <v>0</v>
      </c>
      <c r="J50" s="14">
        <f>C524</f>
        <v>0</v>
      </c>
      <c r="K50" s="89">
        <f>J50-I50</f>
        <v>0</v>
      </c>
      <c r="L50" s="90" t="str">
        <f>IF(I50="","",IF(I50=0,"",(J50/I50)-1))</f>
        <v/>
      </c>
    </row>
    <row r="51" spans="1:12" x14ac:dyDescent="0.15">
      <c r="A51" s="6"/>
      <c r="B51" s="59"/>
      <c r="C51" s="60"/>
      <c r="D51" s="131" t="str">
        <f>IF(Aloitus_Start!$D$1="Suomi","Muutos",IF(Aloitus_Start!$D$1="Svenska","Förändring","Valitse kieli - Välj spåket"))</f>
        <v>Valitse kieli - Välj spåket</v>
      </c>
      <c r="E51" s="131" t="str">
        <f>IF(Aloitus_Start!$D$1="Suomi","Muutos%",IF(Aloitus_Start!$D$1="Svenska","Förändr%","Valitse kieli - Välj spåket"))</f>
        <v>Valitse kieli - Välj spåket</v>
      </c>
      <c r="F51" s="127"/>
      <c r="G51" s="127"/>
      <c r="H51" s="16" t="str">
        <f>IF(Aloitus_Start!$D$1="Suomi",MID(A527,9,25),IF(Aloitus_Start!$D$1="Svenska",MID(A527,9,13),"Valitse kieli - Välj spåket"))</f>
        <v>Valitse kieli - Välj spåket</v>
      </c>
      <c r="I51" s="14">
        <f>B527</f>
        <v>0</v>
      </c>
      <c r="J51" s="14">
        <f>C527</f>
        <v>0</v>
      </c>
      <c r="K51" s="89">
        <f>J51-I51</f>
        <v>0</v>
      </c>
      <c r="L51" s="90" t="str">
        <f>IF(I51="","",IF(I51=0,"",(J51/I51)-1))</f>
        <v/>
      </c>
    </row>
    <row r="52" spans="1:12" x14ac:dyDescent="0.15">
      <c r="A52" s="7"/>
      <c r="B52" s="63"/>
      <c r="C52" s="64"/>
      <c r="D52" s="27">
        <f t="shared" ref="D52:D56" si="36">IF(B52=" ","",C52-B52)</f>
        <v>0</v>
      </c>
      <c r="E52" s="23" t="str">
        <f t="shared" ref="E52:E56" si="37">IF(B52="","",IF(B52=0,"",IF(B52=" ","",(C52/B52)-1)))</f>
        <v/>
      </c>
      <c r="F52" s="98" t="b">
        <f>IF(B52="",IF(Aloitus_Start!$D$1="Suomi","Tieto puuttuu: "&amp;B$3,IF(Aloitus_Start!$D$1="Svenska","Information saknas: "&amp;B$3)),"")</f>
        <v>0</v>
      </c>
      <c r="G52" s="98" t="b">
        <f>IF(C52="",IF(Aloitus_Start!$D$1="Suomi","Tieto puuttuu: "&amp;C$3,IF(Aloitus_Start!$D$1="Svenska","Information saknas: "&amp;C$3)),"")</f>
        <v>0</v>
      </c>
      <c r="H52" s="16" t="str">
        <f>IF(Aloitus_Start!$D$1="Suomi","Yhteensä",IF(Aloitus_Start!$D$1="Svenska","Sammanlagt","Valitse kieli - Välj spåket"))</f>
        <v>Valitse kieli - Välj spåket</v>
      </c>
      <c r="I52" s="14">
        <f>SUM(I49:I51)</f>
        <v>0</v>
      </c>
      <c r="J52" s="14">
        <f>SUM(J49:J51)</f>
        <v>0</v>
      </c>
      <c r="K52" s="89">
        <f>J52-I52</f>
        <v>0</v>
      </c>
      <c r="L52" s="90" t="str">
        <f>IF(I52="","",IF(I52=0,"",(J52/I52)-1))</f>
        <v/>
      </c>
    </row>
    <row r="53" spans="1:12" x14ac:dyDescent="0.15">
      <c r="A53" s="7"/>
      <c r="B53" s="63"/>
      <c r="C53" s="64"/>
      <c r="D53" s="27">
        <f t="shared" si="36"/>
        <v>0</v>
      </c>
      <c r="E53" s="23" t="str">
        <f t="shared" si="37"/>
        <v/>
      </c>
      <c r="F53" s="98" t="b">
        <f>IF(B53="",IF(Aloitus_Start!$D$1="Suomi","Tieto puuttuu: "&amp;B$3,IF(Aloitus_Start!$D$1="Svenska","Information saknas: "&amp;B$3)),"")</f>
        <v>0</v>
      </c>
      <c r="G53" s="98" t="b">
        <f>IF(C53="",IF(Aloitus_Start!$D$1="Suomi","Tieto puuttuu: "&amp;C$3,IF(Aloitus_Start!$D$1="Svenska","Information saknas: "&amp;C$3)),"")</f>
        <v>0</v>
      </c>
      <c r="I53" s="14"/>
      <c r="J53" s="14"/>
      <c r="K53" s="89"/>
      <c r="L53" s="90"/>
    </row>
    <row r="54" spans="1:12" x14ac:dyDescent="0.15">
      <c r="A54" s="7"/>
      <c r="B54" s="63"/>
      <c r="C54" s="64"/>
      <c r="D54" s="27">
        <f t="shared" si="36"/>
        <v>0</v>
      </c>
      <c r="E54" s="23" t="str">
        <f t="shared" si="37"/>
        <v/>
      </c>
      <c r="F54" s="98" t="b">
        <f>IF(B54="",IF(Aloitus_Start!$D$1="Suomi","Tieto puuttuu: "&amp;B$3,IF(Aloitus_Start!$D$1="Svenska","Information saknas: "&amp;B$3)),"")</f>
        <v>0</v>
      </c>
      <c r="G54" s="98" t="b">
        <f>IF(C54="",IF(Aloitus_Start!$D$1="Suomi","Tieto puuttuu: "&amp;C$3,IF(Aloitus_Start!$D$1="Svenska","Information saknas: "&amp;C$3)),"")</f>
        <v>0</v>
      </c>
      <c r="H54" s="13" t="str">
        <f>IF(Aloitus_Start!$D$1="Suomi","Suoran budj- ja muun rahoituksen jakaut",IF(Aloitus_Start!$D$1="Svenska","Fördelningen av budget- och annan finansiering","Valitse kieli - Välj spåket"))</f>
        <v>Valitse kieli - Välj spåket</v>
      </c>
      <c r="I54" s="14">
        <f>B$3</f>
        <v>0</v>
      </c>
      <c r="J54" s="14">
        <f>C$3</f>
        <v>0</v>
      </c>
      <c r="K54" s="52" t="str">
        <f>IF(Aloitus_Start!$D$1="Suomi","Muutos",IF(Aloitus_Start!$D$1="Svenska","Förändring","Valitse kieli - Välj spåket"))</f>
        <v>Valitse kieli - Välj spåket</v>
      </c>
      <c r="L54" s="52" t="str">
        <f>IF(Aloitus_Start!$D$1="Suomi","Muutos%",IF(Aloitus_Start!$D$1="Svenska","Förändr%","Valitse kieli - Välj spåket"))</f>
        <v>Valitse kieli - Välj spåket</v>
      </c>
    </row>
    <row r="55" spans="1:12" x14ac:dyDescent="0.15">
      <c r="A55" s="7"/>
      <c r="B55" s="63"/>
      <c r="C55" s="64"/>
      <c r="D55" s="27">
        <f t="shared" si="36"/>
        <v>0</v>
      </c>
      <c r="E55" s="23" t="str">
        <f t="shared" si="37"/>
        <v/>
      </c>
      <c r="F55" s="98" t="b">
        <f>IF(B55="",IF(Aloitus_Start!$D$1="Suomi","Tieto puuttuu: "&amp;B$3,IF(Aloitus_Start!$D$1="Svenska","Information saknas: "&amp;B$3)),"")</f>
        <v>0</v>
      </c>
      <c r="G55" s="98" t="b">
        <f>IF(C55="",IF(Aloitus_Start!$D$1="Suomi","Tieto puuttuu: "&amp;C$3,IF(Aloitus_Start!$D$1="Svenska","Information saknas: "&amp;C$3)),"")</f>
        <v>0</v>
      </c>
      <c r="H55" s="16" t="str">
        <f>IF(Aloitus_Start!$D$1="Suomi",MID(A520,11,17),IF(Aloitus_Start!$D$1="Svenska",MID(A520,11,25),"Valitse kieli - Välj spåket"))</f>
        <v>Valitse kieli - Välj spåket</v>
      </c>
      <c r="I55" s="14">
        <f>B520</f>
        <v>0</v>
      </c>
      <c r="J55" s="14">
        <f>C520</f>
        <v>0</v>
      </c>
      <c r="K55" s="89">
        <f>J55-I55</f>
        <v>0</v>
      </c>
      <c r="L55" s="90" t="str">
        <f>IF(I55="","",IF(I55=0,"",(J55/I55)-1))</f>
        <v/>
      </c>
    </row>
    <row r="56" spans="1:12" x14ac:dyDescent="0.15">
      <c r="A56" s="9"/>
      <c r="B56" s="69"/>
      <c r="C56" s="70"/>
      <c r="D56" s="27">
        <f t="shared" si="36"/>
        <v>0</v>
      </c>
      <c r="E56" s="23" t="str">
        <f t="shared" si="37"/>
        <v/>
      </c>
      <c r="F56" s="130" t="b">
        <f>IF(B56="",IF(Aloitus_Start!$D$1="Suomi","Tieto puuttuu: "&amp;B$3,IF(Aloitus_Start!$D$1="Svenska","Information saknas: "&amp;B$3)),"")</f>
        <v>0</v>
      </c>
      <c r="G56" s="130" t="b">
        <f>IF(C56="",IF(Aloitus_Start!$D$1="Suomi","Tieto puuttuu: "&amp;C$3,IF(Aloitus_Start!$D$1="Svenska","Information saknas: "&amp;C$3)),"")</f>
        <v>0</v>
      </c>
      <c r="H56" s="16" t="str">
        <f>IF(Aloitus_Start!$D$1="Suomi","Muu rahoitus",IF(Aloitus_Start!$D$1="Svenska","Övrig finansiering","Valitse kieli - Välj spåket"))</f>
        <v>Valitse kieli - Välj spåket</v>
      </c>
      <c r="I56" s="14">
        <f>B521+B522+B523+B525+B526+B527+B528</f>
        <v>0</v>
      </c>
      <c r="J56" s="14">
        <f>C521+C522+C523+C525+C526+C527+C528</f>
        <v>0</v>
      </c>
      <c r="K56" s="89">
        <f>J56-I56</f>
        <v>0</v>
      </c>
      <c r="L56" s="90" t="str">
        <f>IF(I56="","",IF(I56=0,"",(J56/I56)-1))</f>
        <v/>
      </c>
    </row>
    <row r="57" spans="1:12" x14ac:dyDescent="0.15">
      <c r="A57" s="6"/>
      <c r="B57" s="59"/>
      <c r="C57" s="60"/>
      <c r="D57" s="131" t="str">
        <f>IF(Aloitus_Start!$D$1="Suomi","Muutos",IF(Aloitus_Start!$D$1="Svenska","Förändring","Valitse kieli - Välj spåket"))</f>
        <v>Valitse kieli - Välj spåket</v>
      </c>
      <c r="E57" s="131" t="str">
        <f>IF(Aloitus_Start!$D$1="Suomi","Muutos%",IF(Aloitus_Start!$D$1="Svenska","Förändr%","Valitse kieli - Välj spåket"))</f>
        <v>Valitse kieli - Välj spåket</v>
      </c>
      <c r="F57" s="127"/>
      <c r="G57" s="127"/>
      <c r="H57" s="16" t="str">
        <f>IF(Aloitus_Start!$D$1="Suomi","Yhteensä",IF(Aloitus_Start!$D$1="Svenska","Sammanlagt","Valitse kieli - Välj spåket"))</f>
        <v>Valitse kieli - Välj spåket</v>
      </c>
      <c r="I57" s="14">
        <f>SUM(I55:I56)</f>
        <v>0</v>
      </c>
      <c r="J57" s="14">
        <f>SUM(J55:J56)</f>
        <v>0</v>
      </c>
      <c r="K57" s="52">
        <f>J57-I57</f>
        <v>0</v>
      </c>
      <c r="L57" s="52" t="str">
        <f>IF(I57="","",IF(I57=0,"",(J57/I57)-1))</f>
        <v/>
      </c>
    </row>
    <row r="58" spans="1:12" x14ac:dyDescent="0.15">
      <c r="A58" s="7"/>
      <c r="B58" s="63"/>
      <c r="C58" s="64"/>
      <c r="D58" s="27">
        <f>IF(B58=" ","",C58-B58)</f>
        <v>0</v>
      </c>
      <c r="E58" s="23" t="str">
        <f t="shared" ref="E58:E65" si="38">IF(B58="","",IF(B58=0,"",IF(B58=" ","",(C58/B58)-1)))</f>
        <v/>
      </c>
      <c r="F58" s="98" t="b">
        <f>IF(B58="",IF(Aloitus_Start!$D$1="Suomi","Tieto puuttuu: "&amp;B$3,IF(Aloitus_Start!$D$1="Svenska","Information saknas: "&amp;B$3)),"")</f>
        <v>0</v>
      </c>
      <c r="G58" s="98" t="b">
        <f>IF(C58="",IF(Aloitus_Start!$D$1="Suomi","Tieto puuttuu: "&amp;C$3,IF(Aloitus_Start!$D$1="Svenska","Information saknas: "&amp;C$3)),"")</f>
        <v>0</v>
      </c>
      <c r="I58" s="35"/>
      <c r="J58" s="35"/>
      <c r="K58" s="89"/>
      <c r="L58" s="90"/>
    </row>
    <row r="59" spans="1:12" x14ac:dyDescent="0.15">
      <c r="A59" s="7"/>
      <c r="B59" s="63"/>
      <c r="C59" s="64"/>
      <c r="D59" s="27">
        <f>IF(B59=" ","",C59-B59)</f>
        <v>0</v>
      </c>
      <c r="E59" s="23" t="str">
        <f t="shared" si="38"/>
        <v/>
      </c>
      <c r="F59" s="98" t="b">
        <f>IF(B59="",IF(Aloitus_Start!$D$1="Suomi","Tieto puuttuu: "&amp;B$3,IF(Aloitus_Start!$D$1="Svenska","Information saknas: "&amp;B$3)),"")</f>
        <v>0</v>
      </c>
      <c r="G59" s="98" t="b">
        <f>IF(C59="",IF(Aloitus_Start!$D$1="Suomi","Tieto puuttuu: "&amp;C$3,IF(Aloitus_Start!$D$1="Svenska","Information saknas: "&amp;C$3)),"")</f>
        <v>0</v>
      </c>
      <c r="H59" s="13" t="str">
        <f>IF(Aloitus_Start!$D$1="Suomi","Kulut ja rahoitus",IF(Aloitus_Start!$D$1="Svenska","Kostnader och finansiering","Valitse kieli - Välj spåket"))</f>
        <v>Valitse kieli - Välj spåket</v>
      </c>
      <c r="I59" s="35">
        <f>B$3</f>
        <v>0</v>
      </c>
      <c r="J59" s="35">
        <f>C$3</f>
        <v>0</v>
      </c>
      <c r="K59" s="52" t="str">
        <f>IF(Aloitus_Start!$D$1="Suomi","Muutos",IF(Aloitus_Start!$D$1="Svenska","Förändring","Valitse kieli - Välj spåket"))</f>
        <v>Valitse kieli - Välj spåket</v>
      </c>
      <c r="L59" s="52" t="str">
        <f>IF(Aloitus_Start!$D$1="Suomi","Muutos%",IF(Aloitus_Start!$D$1="Svenska","Förändr%","Valitse kieli - Välj spåket"))</f>
        <v>Valitse kieli - Välj spåket</v>
      </c>
    </row>
    <row r="60" spans="1:12" x14ac:dyDescent="0.15">
      <c r="A60" s="7"/>
      <c r="B60" s="63"/>
      <c r="C60" s="64"/>
      <c r="D60" s="27">
        <f t="shared" ref="D60:D65" si="39">IF(B60=" ","",C60-B60)</f>
        <v>0</v>
      </c>
      <c r="E60" s="23" t="str">
        <f t="shared" si="38"/>
        <v/>
      </c>
      <c r="F60" s="98" t="b">
        <f>IF(B60="",IF(Aloitus_Start!$D$1="Suomi","Tieto puuttuu: "&amp;B$3,IF(Aloitus_Start!$D$1="Svenska","Information saknas: "&amp;B$3)),"")</f>
        <v>0</v>
      </c>
      <c r="G60" s="98" t="b">
        <f>IF(C60="",IF(Aloitus_Start!$D$1="Suomi","Tieto puuttuu: "&amp;C$3,IF(Aloitus_Start!$D$1="Svenska","Information saknas: "&amp;C$3)),"")</f>
        <v>0</v>
      </c>
      <c r="H60" s="16" t="str">
        <f>IF(Aloitus_Start!$D$1="Suomi",MID(A470,7,13),IF(Aloitus_Start!$D$1="Svenska",MID(A470,7,19),"Valitse kieli - Välj spåket"))</f>
        <v>Valitse kieli - Välj spåket</v>
      </c>
      <c r="I60" s="35">
        <f>B470</f>
        <v>0</v>
      </c>
      <c r="J60" s="35">
        <f>C470</f>
        <v>0</v>
      </c>
      <c r="K60" s="89">
        <f>J60-I60</f>
        <v>0</v>
      </c>
      <c r="L60" s="90" t="str">
        <f>IF(I60="","",IF(I60=0,"",(J60/I60)-1))</f>
        <v/>
      </c>
    </row>
    <row r="61" spans="1:12" x14ac:dyDescent="0.15">
      <c r="A61" s="7"/>
      <c r="B61" s="63"/>
      <c r="C61" s="64"/>
      <c r="D61" s="27">
        <f t="shared" si="39"/>
        <v>0</v>
      </c>
      <c r="E61" s="23" t="str">
        <f t="shared" si="38"/>
        <v/>
      </c>
      <c r="F61" s="98" t="b">
        <f>IF(B61="",IF(Aloitus_Start!$D$1="Suomi","Tieto puuttuu: "&amp;B$3,IF(Aloitus_Start!$D$1="Svenska","Information saknas: "&amp;B$3)),"")</f>
        <v>0</v>
      </c>
      <c r="G61" s="98" t="b">
        <f>IF(C61="",IF(Aloitus_Start!$D$1="Suomi","Tieto puuttuu: "&amp;C$3,IF(Aloitus_Start!$D$1="Svenska","Information saknas: "&amp;C$3)),"")</f>
        <v>0</v>
      </c>
      <c r="H61" s="16" t="str">
        <f>IF(Aloitus_Start!$D$1="Suomi",MID(A518,7,22),IF(Aloitus_Start!$D$1="Svenska",MID(A518,20,12),"Valitse kieli - Välj spåket"))</f>
        <v>Valitse kieli - Välj spåket</v>
      </c>
      <c r="I61" s="35">
        <f>B518</f>
        <v>0</v>
      </c>
      <c r="J61" s="35">
        <f>C518</f>
        <v>0</v>
      </c>
      <c r="K61" s="89">
        <f>J61-I61</f>
        <v>0</v>
      </c>
      <c r="L61" s="90" t="str">
        <f>IF(I61="","",IF(I61=0,"",(J61/I61)-1))</f>
        <v/>
      </c>
    </row>
    <row r="62" spans="1:12" x14ac:dyDescent="0.15">
      <c r="A62" s="7"/>
      <c r="B62" s="63"/>
      <c r="C62" s="64"/>
      <c r="D62" s="27">
        <f t="shared" si="39"/>
        <v>0</v>
      </c>
      <c r="E62" s="23" t="str">
        <f t="shared" si="38"/>
        <v/>
      </c>
      <c r="F62" s="98" t="b">
        <f>IF(B62="",IF(Aloitus_Start!$D$1="Suomi","Tieto puuttuu: "&amp;B$3,IF(Aloitus_Start!$D$1="Svenska","Information saknas: "&amp;B$3)),"")</f>
        <v>0</v>
      </c>
      <c r="G62" s="98" t="b">
        <f>IF(C62="",IF(Aloitus_Start!$D$1="Suomi","Tieto puuttuu: "&amp;C$3,IF(Aloitus_Start!$D$1="Svenska","Information saknas: "&amp;C$3)),"")</f>
        <v>0</v>
      </c>
      <c r="H62" s="16" t="str">
        <f>IF(Aloitus_Start!$D$1="Suomi","Erotus",IF(Aloitus_Start!$D$1="Svenska","Skillnad","Valitse kieli - Välj spåket"))</f>
        <v>Valitse kieli - Välj spåket</v>
      </c>
      <c r="I62" s="35">
        <f>I61-I60</f>
        <v>0</v>
      </c>
      <c r="J62" s="35">
        <f>J61-J60</f>
        <v>0</v>
      </c>
      <c r="K62" s="89">
        <f>J62-I62</f>
        <v>0</v>
      </c>
      <c r="L62" s="90" t="str">
        <f>IF(I62="","",IF(I62=0,"",(J62/I62)-1))</f>
        <v/>
      </c>
    </row>
    <row r="63" spans="1:12" x14ac:dyDescent="0.15">
      <c r="A63" s="9"/>
      <c r="B63" s="69"/>
      <c r="C63" s="70"/>
      <c r="D63" s="27">
        <f t="shared" si="39"/>
        <v>0</v>
      </c>
      <c r="E63" s="23" t="str">
        <f t="shared" si="38"/>
        <v/>
      </c>
      <c r="F63" s="130" t="b">
        <f>IF(B63="",IF(Aloitus_Start!$D$1="Suomi","Tieto puuttuu: "&amp;B$3,IF(Aloitus_Start!$D$1="Svenska","Information saknas: "&amp;B$3)),"")</f>
        <v>0</v>
      </c>
      <c r="G63" s="130" t="b">
        <f>IF(C63="",IF(Aloitus_Start!$D$1="Suomi","Tieto puuttuu: "&amp;C$3,IF(Aloitus_Start!$D$1="Svenska","Information saknas: "&amp;C$3)),"")</f>
        <v>0</v>
      </c>
      <c r="I63" s="35"/>
      <c r="J63" s="35"/>
      <c r="K63" s="52"/>
      <c r="L63" s="90"/>
    </row>
    <row r="64" spans="1:12" x14ac:dyDescent="0.15">
      <c r="A64" s="9"/>
      <c r="B64" s="69"/>
      <c r="C64" s="70"/>
      <c r="D64" s="27">
        <f t="shared" si="39"/>
        <v>0</v>
      </c>
      <c r="E64" s="23" t="str">
        <f t="shared" si="38"/>
        <v/>
      </c>
      <c r="F64" s="130" t="b">
        <f>IF(B64="",IF(Aloitus_Start!$D$1="Suomi","Tieto puuttuu: "&amp;B$3,IF(Aloitus_Start!$D$1="Svenska","Information saknas: "&amp;B$3)),"")</f>
        <v>0</v>
      </c>
      <c r="G64" s="130" t="b">
        <f>IF(C64="",IF(Aloitus_Start!$D$1="Suomi","Tieto puuttuu: "&amp;C$3,IF(Aloitus_Start!$D$1="Svenska","Information saknas: "&amp;C$3)),"")</f>
        <v>0</v>
      </c>
      <c r="H64" s="13" t="str">
        <f>IF(Aloitus_Start!$D$1="Suomi","OKM:n keskitetty rahoitus e-aineistoihin",IF(Aloitus_Start!$D$1="Svenska","Elektroniskt material med centraliserad finansiering från UKM","Valitse kieli - Välj spåket"))</f>
        <v>Valitse kieli - Välj spåket</v>
      </c>
      <c r="I64" s="35">
        <f>B$3</f>
        <v>0</v>
      </c>
      <c r="J64" s="35">
        <f>C$3</f>
        <v>0</v>
      </c>
      <c r="K64" s="52" t="str">
        <f>IF(Aloitus_Start!$D$1="Suomi","Muutos",IF(Aloitus_Start!$D$1="Svenska","Förändring","Valitse kieli - Välj spåket"))</f>
        <v>Valitse kieli - Välj spåket</v>
      </c>
      <c r="L64" s="52" t="str">
        <f>IF(Aloitus_Start!$D$1="Suomi","Muutos%",IF(Aloitus_Start!$D$1="Svenska","Förändr%","Valitse kieli - Välj spåket"))</f>
        <v>Valitse kieli - Välj spåket</v>
      </c>
    </row>
    <row r="65" spans="1:12" x14ac:dyDescent="0.15">
      <c r="A65" s="9"/>
      <c r="B65" s="69"/>
      <c r="C65" s="70"/>
      <c r="D65" s="27">
        <f t="shared" si="39"/>
        <v>0</v>
      </c>
      <c r="E65" s="23" t="str">
        <f t="shared" si="38"/>
        <v/>
      </c>
      <c r="F65" s="130" t="b">
        <f>IF(B65="",IF(Aloitus_Start!$D$1="Suomi","Tieto puuttuu: "&amp;B$3,IF(Aloitus_Start!$D$1="Svenska","Information saknas: "&amp;B$3)),"")</f>
        <v>0</v>
      </c>
      <c r="G65" s="130" t="b">
        <f>IF(C65="",IF(Aloitus_Start!$D$1="Suomi","Tieto puuttuu: "&amp;C$3,IF(Aloitus_Start!$D$1="Svenska","Information saknas: "&amp;C$3)),"")</f>
        <v>0</v>
      </c>
      <c r="H65" s="16" t="str">
        <f>IF(Aloitus_Start!$D$1="Suomi",MID(A533,1,14),IF(Aloitus_Start!$D$1="Svenska",MID(A533,1,9),"Valitse kieli - Välj spåket"))</f>
        <v>Valitse kieli - Välj spåket</v>
      </c>
      <c r="I65" s="35">
        <f>B533</f>
        <v>0</v>
      </c>
      <c r="J65" s="35">
        <f>C533</f>
        <v>0</v>
      </c>
      <c r="K65" s="89">
        <f>J65-I65</f>
        <v>0</v>
      </c>
      <c r="L65" s="90" t="str">
        <f>IF(I65="","",IF(I65=0,"",(J65/I65)-1))</f>
        <v/>
      </c>
    </row>
    <row r="66" spans="1:12" x14ac:dyDescent="0.15">
      <c r="A66" s="4"/>
      <c r="B66" s="61"/>
      <c r="C66" s="62"/>
      <c r="D66" s="129" t="str">
        <f>IF(Aloitus_Start!$D$1="Suomi","Muutos",IF(Aloitus_Start!$D$1="Svenska","Förändring","Valitse kieli - Välj spåket"))</f>
        <v>Valitse kieli - Välj spåket</v>
      </c>
      <c r="E66" s="129" t="str">
        <f>IF(Aloitus_Start!$D$1="Suomi","Muutos%",IF(Aloitus_Start!$D$1="Svenska","Förändr%","Valitse kieli - Välj spåket"))</f>
        <v>Valitse kieli - Välj spåket</v>
      </c>
      <c r="F66" s="125"/>
      <c r="G66" s="125"/>
      <c r="H66" s="16" t="str">
        <f>IF(Aloitus_Start!$D$1="Suomi",MID(A535,1,19),IF(Aloitus_Start!$D$1="Svenska",MID(A535,14,6),"Valitse kieli - Välj spåket"))</f>
        <v>Valitse kieli - Välj spåket</v>
      </c>
      <c r="I66" s="35">
        <f>B535</f>
        <v>0</v>
      </c>
      <c r="J66" s="35">
        <f>C535</f>
        <v>0</v>
      </c>
      <c r="K66" s="89">
        <f>J65-I65</f>
        <v>0</v>
      </c>
      <c r="L66" s="90" t="str">
        <f>IF(I65="","",IF(I65=0,"",(J65/I65)-1))</f>
        <v/>
      </c>
    </row>
    <row r="67" spans="1:12" x14ac:dyDescent="0.15">
      <c r="A67" s="5"/>
      <c r="B67" s="57"/>
      <c r="C67" s="58"/>
      <c r="D67" s="22"/>
      <c r="E67" s="34"/>
      <c r="F67" s="126"/>
      <c r="G67" s="126"/>
      <c r="H67" s="16" t="str">
        <f>IF(Aloitus_Start!$D$1="Suomi","Muu e-aineisto",IF(Aloitus_Start!$D$1="Svenska","Övrigt e-material","Valitse kieli - Välj spåket"))</f>
        <v>Valitse kieli - Välj spåket</v>
      </c>
      <c r="I67" s="35">
        <f>B536+B534</f>
        <v>0</v>
      </c>
      <c r="J67" s="35">
        <f>C536+C534</f>
        <v>0</v>
      </c>
      <c r="K67" s="89">
        <f>J66-I66</f>
        <v>0</v>
      </c>
      <c r="L67" s="90" t="str">
        <f>IF(I66="","",IF(I66=0,"",(J66/I66)-1))</f>
        <v/>
      </c>
    </row>
    <row r="68" spans="1:12" x14ac:dyDescent="0.15">
      <c r="A68" s="7"/>
      <c r="B68" s="63"/>
      <c r="C68" s="64"/>
      <c r="D68" s="27">
        <f>C68-B68</f>
        <v>0</v>
      </c>
      <c r="E68" s="23" t="str">
        <f>IF(B68="","",IF(B68=0,"",(C68/B68)-1))</f>
        <v/>
      </c>
      <c r="F68" s="98" t="b">
        <f>IF(B68="",IF(Aloitus_Start!$D$1="Suomi","Tieto puuttuu: "&amp;B$3,IF(Aloitus_Start!$D$1="Svenska","Information saknas: "&amp;B$3)),"")</f>
        <v>0</v>
      </c>
      <c r="G68" s="98" t="b">
        <f>IF(C68="",IF(Aloitus_Start!$D$1="Suomi","Tieto puuttuu: "&amp;C$3,IF(Aloitus_Start!$D$1="Svenska","Information saknas: "&amp;C$3)),"")</f>
        <v>0</v>
      </c>
      <c r="H68" s="16" t="str">
        <f>IF(Aloitus_Start!$D$1="Suomi","Yhteensä",IF(Aloitus_Start!$D$1="Svenska","Sammanlagt","Valitse kieli - Välj spåket"))</f>
        <v>Valitse kieli - Välj spåket</v>
      </c>
      <c r="I68" s="35">
        <f>SUM(I65:I67)</f>
        <v>0</v>
      </c>
      <c r="J68" s="35">
        <f>SUM(J65:J67)</f>
        <v>0</v>
      </c>
      <c r="K68" s="89">
        <f>J68-I68</f>
        <v>0</v>
      </c>
      <c r="L68" s="90" t="str">
        <f>IF(I68="","",IF(I68=0,"",(J68/I68)-1))</f>
        <v/>
      </c>
    </row>
    <row r="69" spans="1:12" x14ac:dyDescent="0.15">
      <c r="A69" s="5"/>
      <c r="B69" s="57"/>
      <c r="C69" s="58"/>
      <c r="D69" s="22"/>
      <c r="E69" s="34"/>
      <c r="F69" s="126"/>
      <c r="G69" s="126"/>
    </row>
    <row r="70" spans="1:12" x14ac:dyDescent="0.15">
      <c r="A70" s="6"/>
      <c r="B70" s="59"/>
      <c r="C70" s="60"/>
      <c r="D70" s="24">
        <f>C70-B70</f>
        <v>0</v>
      </c>
      <c r="E70" s="25" t="str">
        <f t="shared" ref="E70:E71" si="40">IF(B70="","",IF(B70=0,"",(C70/B70)-1))</f>
        <v/>
      </c>
      <c r="F70" s="127" t="b">
        <f>IF(B70="",IF(Aloitus_Start!$D$1="Suomi","Tieto puuttuu: "&amp;B$3,IF(Aloitus_Start!$D$1="Svenska","Information saknas: "&amp;B$3)),"")</f>
        <v>0</v>
      </c>
      <c r="G70" s="127" t="b">
        <f>IF(C70="",IF(Aloitus_Start!$D$1="Suomi","Tieto puuttuu: "&amp;C$3,IF(Aloitus_Start!$D$1="Svenska","Information saknas: "&amp;C$3)),"")</f>
        <v>0</v>
      </c>
      <c r="H70" s="13" t="str">
        <f>IF(Aloitus_Start!$D$1="Suomi",MID(A538,3,12),IF(Aloitus_Start!$D$1="Svenska",MID(A538,3,8),"Valitse kieli - Välj spåket"))</f>
        <v>Valitse kieli - Välj spåket</v>
      </c>
      <c r="I70" s="35">
        <f>B$3</f>
        <v>0</v>
      </c>
      <c r="J70" s="35">
        <f>C$3</f>
        <v>0</v>
      </c>
      <c r="K70" s="52" t="str">
        <f>IF(Aloitus_Start!$D$1="Suomi","Muutos",IF(Aloitus_Start!$D$1="Svenska","Förändring","Valitse kieli - Välj spåket"))</f>
        <v>Valitse kieli - Välj spåket</v>
      </c>
      <c r="L70" s="52" t="str">
        <f>IF(Aloitus_Start!$D$1="Suomi","Muutos%",IF(Aloitus_Start!$D$1="Svenska","Förändr%","Valitse kieli - Välj spåket"))</f>
        <v>Valitse kieli - Välj spåket</v>
      </c>
    </row>
    <row r="71" spans="1:12" x14ac:dyDescent="0.15">
      <c r="A71" s="6"/>
      <c r="B71" s="59"/>
      <c r="C71" s="60"/>
      <c r="D71" s="24">
        <f>C71-B71</f>
        <v>0</v>
      </c>
      <c r="E71" s="25" t="str">
        <f t="shared" si="40"/>
        <v/>
      </c>
      <c r="F71" s="127" t="b">
        <f>IF(B71="",IF(Aloitus_Start!$D$1="Suomi","Tieto puuttuu: "&amp;B$3,IF(Aloitus_Start!$D$1="Svenska","Information saknas: "&amp;B$3)),"")</f>
        <v>0</v>
      </c>
      <c r="G71" s="127" t="b">
        <f>IF(C71="",IF(Aloitus_Start!$D$1="Suomi","Tieto puuttuu: "&amp;C$3,IF(Aloitus_Start!$D$1="Svenska","Information saknas: "&amp;C$3)),"")</f>
        <v>0</v>
      </c>
      <c r="H71" s="16" t="str">
        <f>IF(Aloitus_Start!$D$1="Suomi",MID(Asetukset!D5,7,12)&amp;MID(A540,19,20),IF(Aloitus_Start!$D$1="Svenska",MID(Asetukset!D5,7,12)&amp;MID(A540,19,34),"Valitse kieli - Välj spåket"))</f>
        <v>Valitse kieli - Välj spåket</v>
      </c>
      <c r="I71" s="38">
        <f>B540</f>
        <v>0</v>
      </c>
      <c r="J71" s="38">
        <f>C540</f>
        <v>0</v>
      </c>
      <c r="K71" s="93">
        <f>J71-I71</f>
        <v>0</v>
      </c>
      <c r="L71" s="90" t="str">
        <f>IF(I71="","",IF(I71=0,"",(J71/I71)-1))</f>
        <v/>
      </c>
    </row>
    <row r="72" spans="1:12" x14ac:dyDescent="0.15">
      <c r="A72" s="9"/>
      <c r="B72" s="69"/>
      <c r="C72" s="70"/>
      <c r="D72" s="27">
        <f>C72-B72</f>
        <v>0</v>
      </c>
      <c r="E72" s="23" t="str">
        <f>IF(B72="","",IF(B72=0,"",(C72/B72)-1))</f>
        <v/>
      </c>
      <c r="F72" s="130" t="b">
        <f>IF(B72="",IF(Aloitus_Start!$D$1="Suomi","Tieto puuttuu: "&amp;B$3,IF(Aloitus_Start!$D$1="Svenska","Information saknas: "&amp;B$3)),"")</f>
        <v>0</v>
      </c>
      <c r="G72" s="130" t="b">
        <f>IF(C72="",IF(Aloitus_Start!$D$1="Suomi","Tieto puuttuu: "&amp;C$3,IF(Aloitus_Start!$D$1="Svenska","Information saknas: "&amp;C$3)),"")</f>
        <v>0</v>
      </c>
      <c r="I72" s="35"/>
      <c r="J72" s="35"/>
      <c r="K72" s="89"/>
      <c r="L72" s="90"/>
    </row>
    <row r="73" spans="1:12" x14ac:dyDescent="0.15">
      <c r="A73" s="5"/>
      <c r="B73" s="57"/>
      <c r="C73" s="58"/>
      <c r="D73" s="22">
        <f>C73-B73</f>
        <v>0</v>
      </c>
      <c r="E73" s="23" t="str">
        <f>IF(B73="","",IF(B73=0,"",(C73/B73)-1))</f>
        <v/>
      </c>
      <c r="F73" s="126" t="b">
        <f>IF(B73="",IF(Aloitus_Start!$D$1="Suomi","Tieto puuttuu: "&amp;B$3,IF(Aloitus_Start!$D$1="Svenska","Information saknas: "&amp;B$3)),"")</f>
        <v>0</v>
      </c>
      <c r="G73" s="126" t="b">
        <f>IF(C73="",IF(Aloitus_Start!$D$1="Suomi","Tieto puuttuu: "&amp;C$3,IF(Aloitus_Start!$D$1="Svenska","Information saknas: "&amp;C$3)),"")</f>
        <v>0</v>
      </c>
      <c r="H73" s="13" t="str">
        <f>IF(Aloitus_Start!$D$1="Suomi","Henkilötyövuodet rahoituslähteen mukaan",IF(Aloitus_Start!$D$1="Svenska","Årsverken enligt finansieringskällor","Valitse kieli - Välj spåket"))</f>
        <v>Valitse kieli - Välj spåket</v>
      </c>
      <c r="I73" s="35">
        <f>B$3</f>
        <v>0</v>
      </c>
      <c r="J73" s="35">
        <f>C$3</f>
        <v>0</v>
      </c>
      <c r="K73" s="52" t="str">
        <f>IF(Aloitus_Start!$D$1="Suomi","Muutos",IF(Aloitus_Start!$D$1="Svenska","Förändring","Valitse kieli - Välj spåket"))</f>
        <v>Valitse kieli - Välj spåket</v>
      </c>
      <c r="L73" s="52" t="str">
        <f>IF(Aloitus_Start!$D$1="Suomi","Muutos%",IF(Aloitus_Start!$D$1="Svenska","Förändr%","Valitse kieli - Välj spåket"))</f>
        <v>Valitse kieli - Välj spåket</v>
      </c>
    </row>
    <row r="74" spans="1:12" x14ac:dyDescent="0.15">
      <c r="A74" s="9"/>
      <c r="B74" s="69"/>
      <c r="C74" s="70"/>
      <c r="D74" s="27">
        <f>C74-B74</f>
        <v>0</v>
      </c>
      <c r="E74" s="23" t="str">
        <f>IF(B74="","",IF(B74=0,"",(C74/B74)-1))</f>
        <v/>
      </c>
      <c r="F74" s="130" t="b">
        <f>IF(B74="",IF(Aloitus_Start!$D$1="Suomi","Tieto puuttuu: "&amp;B$3,IF(Aloitus_Start!$D$1="Svenska","Information saknas: "&amp;B$3)),"")</f>
        <v>0</v>
      </c>
      <c r="G74" s="130" t="b">
        <f>IF(C74="",IF(Aloitus_Start!$D$1="Suomi","Tieto puuttuu: "&amp;C$3,IF(Aloitus_Start!$D$1="Svenska","Information saknas: "&amp;C$3)),"")</f>
        <v>0</v>
      </c>
      <c r="H74" s="16" t="str">
        <f>IF(Aloitus_Start!$D$1="Suomi",MID(A542,1,13)&amp;". (htv)",IF(Aloitus_Start!$D$1="Svenska",MID(A542,14,19),"Valitse kieli - Välj spåket"))</f>
        <v>Valitse kieli - Välj spåket</v>
      </c>
      <c r="I74" s="14">
        <f t="shared" ref="I74:J76" si="41">B542</f>
        <v>0</v>
      </c>
      <c r="J74" s="14">
        <f t="shared" si="41"/>
        <v>0</v>
      </c>
      <c r="K74" s="89">
        <f>J74-I74</f>
        <v>0</v>
      </c>
      <c r="L74" s="90" t="str">
        <f>IF(I74="","",IF(I74=0,"",(J74/I74)-1))</f>
        <v/>
      </c>
    </row>
    <row r="75" spans="1:12" x14ac:dyDescent="0.15">
      <c r="A75" s="4"/>
      <c r="B75" s="61"/>
      <c r="C75" s="62"/>
      <c r="D75" s="129" t="str">
        <f>IF(Aloitus_Start!$D$1="Suomi","Muutos",IF(Aloitus_Start!$D$1="Svenska","Förändring","Valitse kieli - Välj spåket"))</f>
        <v>Valitse kieli - Välj spåket</v>
      </c>
      <c r="E75" s="129" t="str">
        <f>IF(Aloitus_Start!$D$1="Suomi","Muutos%",IF(Aloitus_Start!$D$1="Svenska","Förändr%","Valitse kieli - Välj spåket"))</f>
        <v>Valitse kieli - Välj spåket</v>
      </c>
      <c r="F75" s="125"/>
      <c r="G75" s="125"/>
      <c r="H75" s="16" t="str">
        <f>IF(Aloitus_Start!$D$1="Suomi",MID(A543,1,7)&amp;". "&amp;MID(A543,13,4)&amp;". (htv)",IF(Aloitus_Start!$D$1="Svenska",MID(A543,15,23),"Valitse kieli - Välj spåket"))</f>
        <v>Valitse kieli - Välj spåket</v>
      </c>
      <c r="I75" s="14">
        <f t="shared" si="41"/>
        <v>0</v>
      </c>
      <c r="J75" s="14">
        <f t="shared" si="41"/>
        <v>0</v>
      </c>
      <c r="K75" s="89">
        <f>J75-I75</f>
        <v>0</v>
      </c>
      <c r="L75" s="90" t="str">
        <f>IF(I75="","",IF(I75=0,"",(J75/I75)-1))</f>
        <v/>
      </c>
    </row>
    <row r="76" spans="1:12" x14ac:dyDescent="0.15">
      <c r="A76" s="5"/>
      <c r="B76" s="57"/>
      <c r="C76" s="58"/>
      <c r="D76" s="22"/>
      <c r="E76" s="34"/>
      <c r="F76" s="126"/>
      <c r="G76" s="126"/>
      <c r="H76" s="16" t="str">
        <f>IF(Aloitus_Start!$D$1="Suomi",MID(A544,1,15)&amp;". "&amp;MID(A544,26,3)&amp;". (htv)",IF(Aloitus_Start!$D$1="Svenska",MID(A544,14,18),"Valitse kieli - Välj spåket"))</f>
        <v>Valitse kieli - Välj spåket</v>
      </c>
      <c r="I76" s="14">
        <f t="shared" si="41"/>
        <v>0</v>
      </c>
      <c r="J76" s="14">
        <f t="shared" si="41"/>
        <v>0</v>
      </c>
      <c r="K76" s="89">
        <f>J76-I76</f>
        <v>0</v>
      </c>
      <c r="L76" s="90" t="str">
        <f>IF(I76="","",IF(I76=0,"",(J76/I76)-1))</f>
        <v/>
      </c>
    </row>
    <row r="77" spans="1:12" x14ac:dyDescent="0.15">
      <c r="A77" s="5"/>
      <c r="B77" s="57"/>
      <c r="C77" s="58"/>
      <c r="D77" s="22">
        <f>C77-B77</f>
        <v>0</v>
      </c>
      <c r="E77" s="23" t="str">
        <f>IF(B77="","",IF(B77=0,"",(C77/B77)-1))</f>
        <v/>
      </c>
      <c r="F77" s="126" t="b">
        <f>IF(B77="",IF(Aloitus_Start!$D$1="Suomi","Tieto puuttuu: "&amp;B$3,IF(Aloitus_Start!$D$1="Svenska","Information saknas: "&amp;B$3)),"")</f>
        <v>0</v>
      </c>
      <c r="G77" s="126" t="b">
        <f>IF(C77="",IF(Aloitus_Start!$D$1="Suomi","Tieto puuttuu: "&amp;C$3,IF(Aloitus_Start!$D$1="Svenska","Information saknas: "&amp;C$3)),"")</f>
        <v>0</v>
      </c>
      <c r="H77" s="16" t="str">
        <f>IF(Aloitus_Start!$D$1="Suomi","Yhteensä",IF(Aloitus_Start!$D$1="Svenska","Sammanlagt","Valitse kieli - Välj spåket"))</f>
        <v>Valitse kieli - Välj spåket</v>
      </c>
      <c r="I77" s="35">
        <f>SUM(I74:I76)</f>
        <v>0</v>
      </c>
      <c r="J77" s="35">
        <f>SUM(J74:J76)</f>
        <v>0</v>
      </c>
      <c r="K77" s="89">
        <f>J77-I77</f>
        <v>0</v>
      </c>
      <c r="L77" s="90" t="str">
        <f>IF(I77="","",IF(I77=0,"",(J77/I77)-1))</f>
        <v/>
      </c>
    </row>
    <row r="78" spans="1:12" x14ac:dyDescent="0.15">
      <c r="A78" s="6"/>
      <c r="B78" s="59"/>
      <c r="C78" s="60"/>
      <c r="D78" s="24">
        <f>C78-B78</f>
        <v>0</v>
      </c>
      <c r="E78" s="25" t="str">
        <f t="shared" ref="E78" si="42">IF(B78="","",IF(B78=0,"",(C78/B78)-1))</f>
        <v/>
      </c>
      <c r="F78" s="127" t="b">
        <f>IF(B78="",IF(Aloitus_Start!$D$1="Suomi","Tieto puuttuu: "&amp;B$3,IF(Aloitus_Start!$D$1="Svenska","Information saknas: "&amp;B$3)),"")</f>
        <v>0</v>
      </c>
      <c r="G78" s="127" t="b">
        <f>IF(C78="",IF(Aloitus_Start!$D$1="Suomi","Tieto puuttuu: "&amp;C$3,IF(Aloitus_Start!$D$1="Svenska","Information saknas: "&amp;C$3)),"")</f>
        <v>0</v>
      </c>
      <c r="I78" s="35"/>
      <c r="J78" s="35"/>
      <c r="K78" s="91"/>
      <c r="L78" s="91"/>
    </row>
    <row r="79" spans="1:12" x14ac:dyDescent="0.15">
      <c r="A79" s="7"/>
      <c r="B79" s="63"/>
      <c r="C79" s="64"/>
      <c r="D79" s="27">
        <f>C79-B79</f>
        <v>0</v>
      </c>
      <c r="E79" s="23" t="str">
        <f>IF(B79="","",IF(B79=0,"",(C79/B79)-1))</f>
        <v/>
      </c>
      <c r="F79" s="98" t="b">
        <f>IF(B79="",IF(Aloitus_Start!$D$1="Suomi","Tieto puuttuu: "&amp;B$3,IF(Aloitus_Start!$D$1="Svenska","Information saknas: "&amp;B$3)),"")</f>
        <v>0</v>
      </c>
      <c r="G79" s="98" t="b">
        <f>IF(C79="",IF(Aloitus_Start!$D$1="Suomi","Tieto puuttuu: "&amp;C$3,IF(Aloitus_Start!$D$1="Svenska","Information saknas: "&amp;C$3)),"")</f>
        <v>0</v>
      </c>
      <c r="H79" s="13" t="str">
        <f>IF(Aloitus_Start!$D$1="Suomi","Henkilötyövuodet koulutuksen mukaan",IF(Aloitus_Start!$D$1="Svenska","Årsverken enligt utbildningen","Valitse kieli - Välj spåket"))</f>
        <v>Valitse kieli - Välj spåket</v>
      </c>
      <c r="I79" s="35">
        <f>B$3</f>
        <v>0</v>
      </c>
      <c r="J79" s="35">
        <f>C$3</f>
        <v>0</v>
      </c>
      <c r="K79" s="52" t="str">
        <f>IF(Aloitus_Start!$D$1="Suomi","Muutos",IF(Aloitus_Start!$D$1="Svenska","Förändring","Valitse kieli - Välj spåket"))</f>
        <v>Valitse kieli - Välj spåket</v>
      </c>
      <c r="L79" s="52" t="str">
        <f>IF(Aloitus_Start!$D$1="Suomi","Muutos%",IF(Aloitus_Start!$D$1="Svenska","Förändr%","Valitse kieli - Välj spåket"))</f>
        <v>Valitse kieli - Välj spåket</v>
      </c>
    </row>
    <row r="80" spans="1:12" x14ac:dyDescent="0.15">
      <c r="A80" s="5"/>
      <c r="B80" s="57"/>
      <c r="C80" s="58"/>
      <c r="D80" s="22"/>
      <c r="E80" s="34"/>
      <c r="F80" s="126"/>
      <c r="G80" s="126"/>
      <c r="H80" s="16" t="str">
        <f>IF(Aloitus_Start!$D$1="Suomi","Ammatill (ei ylempi korkeak)",IF(Aloitus_Start!$D$1="Svenska","Yrkesmässig utb (ej högre högskoleexamen)","Valitse kieli - Välj spåket"))</f>
        <v>Valitse kieli - Välj spåket</v>
      </c>
      <c r="I80" s="14">
        <f>B546-B547</f>
        <v>0</v>
      </c>
      <c r="J80" s="14">
        <f>C546-C547</f>
        <v>0</v>
      </c>
      <c r="K80" s="89">
        <f>J80-I80</f>
        <v>0</v>
      </c>
      <c r="L80" s="90" t="str">
        <f>IF(I80="","",IF(I80=0,"",(J80/I80)-1))</f>
        <v/>
      </c>
    </row>
    <row r="81" spans="1:12" x14ac:dyDescent="0.15">
      <c r="A81" s="5"/>
      <c r="B81" s="57"/>
      <c r="C81" s="58"/>
      <c r="D81" s="22">
        <f>C81-B81</f>
        <v>0</v>
      </c>
      <c r="E81" s="23" t="str">
        <f>IF(B81="","",IF(B81=0,"",(C81/B81)-1))</f>
        <v/>
      </c>
      <c r="F81" s="126" t="b">
        <f>IF(B81="",IF(Aloitus_Start!$D$1="Suomi","Tieto puuttuu: "&amp;B$3,IF(Aloitus_Start!$D$1="Svenska","Information saknas: "&amp;B$3)),"")</f>
        <v>0</v>
      </c>
      <c r="G81" s="126" t="b">
        <f>IF(C81="",IF(Aloitus_Start!$D$1="Suomi","Tieto puuttuu: "&amp;C$3,IF(Aloitus_Start!$D$1="Svenska","Information saknas: "&amp;C$3)),"")</f>
        <v>0</v>
      </c>
      <c r="H81" s="16" t="str">
        <f>IF(Aloitus_Start!$D$1="Suomi","Ylempi korkeakoulututk",IF(Aloitus_Start!$D$1="Svenska","Högre högskoleexamen","Valitse kieli - Välj spåket"))</f>
        <v>Valitse kieli - Välj spåket</v>
      </c>
      <c r="I81" s="14">
        <f t="shared" ref="I81:J83" si="43">B547</f>
        <v>0</v>
      </c>
      <c r="J81" s="14">
        <f t="shared" si="43"/>
        <v>0</v>
      </c>
      <c r="K81" s="89">
        <f>J81-I81</f>
        <v>0</v>
      </c>
      <c r="L81" s="90" t="str">
        <f>IF(I81="","",IF(I81=0,"",(J81/I81)-1))</f>
        <v/>
      </c>
    </row>
    <row r="82" spans="1:12" x14ac:dyDescent="0.15">
      <c r="A82" s="7"/>
      <c r="B82" s="65"/>
      <c r="C82" s="66"/>
      <c r="D82" s="15">
        <f>C82-B82</f>
        <v>0</v>
      </c>
      <c r="E82" s="23" t="str">
        <f>IF(B82="","",IF(B82=0,"",(C82/B82)-1))</f>
        <v/>
      </c>
      <c r="F82" s="98" t="b">
        <f>IF(B82="",IF(Aloitus_Start!$D$1="Suomi","Tieto puuttuu: "&amp;B$3,IF(Aloitus_Start!$D$1="Svenska","Information saknas: "&amp;B$3)),"")</f>
        <v>0</v>
      </c>
      <c r="G82" s="98" t="b">
        <f>IF(C82="",IF(Aloitus_Start!$D$1="Suomi","Tieto puuttuu: "&amp;C$3,IF(Aloitus_Start!$D$1="Svenska","Information saknas: "&amp;C$3)),"")</f>
        <v>0</v>
      </c>
      <c r="H82" s="16" t="str">
        <f>IF(Aloitus_Start!$D$1="Suomi",MID(A548,1,19),IF(Aloitus_Start!$D$1="Svenska",MID(A548,1,8),"Valitse kieli - Välj spåket"))</f>
        <v>Valitse kieli - Välj spåket</v>
      </c>
      <c r="I82" s="35">
        <f t="shared" si="43"/>
        <v>0</v>
      </c>
      <c r="J82" s="35">
        <f t="shared" si="43"/>
        <v>0</v>
      </c>
      <c r="K82" s="89">
        <f>J82-I82</f>
        <v>0</v>
      </c>
      <c r="L82" s="90" t="str">
        <f>IF(I82="","",IF(I82=0,"",(J82/I82)-1))</f>
        <v/>
      </c>
    </row>
    <row r="83" spans="1:12" x14ac:dyDescent="0.15">
      <c r="A83" s="9"/>
      <c r="B83" s="69"/>
      <c r="C83" s="70"/>
      <c r="D83" s="15">
        <f>C83-B83</f>
        <v>0</v>
      </c>
      <c r="E83" s="23" t="str">
        <f>IF(B83="","",IF(B83=0,"",(C83/B83)-1))</f>
        <v/>
      </c>
      <c r="F83" s="130" t="b">
        <f>IF(B83="",IF(Aloitus_Start!$D$1="Suomi","Tieto puuttuu: "&amp;B$3,IF(Aloitus_Start!$D$1="Svenska","Information saknas: "&amp;B$3)),"")</f>
        <v>0</v>
      </c>
      <c r="G83" s="130" t="b">
        <f>IF(C83="",IF(Aloitus_Start!$D$1="Suomi","Tieto puuttuu: "&amp;C$3,IF(Aloitus_Start!$D$1="Svenska","Information saknas: "&amp;C$3)),"")</f>
        <v>0</v>
      </c>
      <c r="H83" s="16" t="str">
        <f>IF(Aloitus_Start!$D$1="Suomi","Muu henk",IF(Aloitus_Start!$D$1="Svenska","Övrig personal","Valitse kieli - Välj spåket"))</f>
        <v>Valitse kieli - Välj spåket</v>
      </c>
      <c r="I83" s="35">
        <f t="shared" si="43"/>
        <v>0</v>
      </c>
      <c r="J83" s="35">
        <f t="shared" si="43"/>
        <v>0</v>
      </c>
      <c r="K83" s="52">
        <f>J83-I83</f>
        <v>0</v>
      </c>
      <c r="L83" s="52" t="str">
        <f>IF(I83="","",IF(I83=0,"",(J83/I83)-1))</f>
        <v/>
      </c>
    </row>
    <row r="84" spans="1:12" x14ac:dyDescent="0.15">
      <c r="A84" s="4"/>
      <c r="B84" s="61"/>
      <c r="C84" s="62"/>
      <c r="D84" s="129" t="str">
        <f>IF(Aloitus_Start!$D$1="Suomi","Muutos",IF(Aloitus_Start!$D$1="Svenska","Förändring","Valitse kieli - Välj spåket"))</f>
        <v>Valitse kieli - Välj spåket</v>
      </c>
      <c r="E84" s="129" t="str">
        <f>IF(Aloitus_Start!$D$1="Suomi","Muutos%",IF(Aloitus_Start!$D$1="Svenska","Förändr%","Valitse kieli - Välj spåket"))</f>
        <v>Valitse kieli - Välj spåket</v>
      </c>
      <c r="F84" s="125"/>
      <c r="G84" s="125"/>
      <c r="H84" s="16" t="str">
        <f>IF(Aloitus_Start!$D$1="Suomi","Yhteensä",IF(Aloitus_Start!$D$1="Svenska","Sammanlagt","Valitse kieli - Välj spåket"))</f>
        <v>Valitse kieli - Välj spåket</v>
      </c>
      <c r="I84" s="35">
        <f>SUM(I80:I83)</f>
        <v>0</v>
      </c>
      <c r="J84" s="35">
        <f>SUM(J80:J83)</f>
        <v>0</v>
      </c>
      <c r="K84" s="52">
        <f>J84-I84</f>
        <v>0</v>
      </c>
      <c r="L84" s="52" t="str">
        <f>IF(I84="","",IF(I84=0,"",(J84/I84)-1))</f>
        <v/>
      </c>
    </row>
    <row r="85" spans="1:12" x14ac:dyDescent="0.15">
      <c r="A85" s="5"/>
      <c r="B85" s="57"/>
      <c r="C85" s="58"/>
      <c r="D85" s="22"/>
      <c r="E85" s="34"/>
      <c r="F85" s="126"/>
      <c r="G85" s="126"/>
      <c r="I85" s="35"/>
      <c r="J85" s="35"/>
      <c r="K85" s="91"/>
      <c r="L85" s="91"/>
    </row>
    <row r="86" spans="1:12" x14ac:dyDescent="0.15">
      <c r="A86" s="7"/>
      <c r="B86" s="63"/>
      <c r="C86" s="64"/>
      <c r="D86" s="27">
        <f>C86-B86</f>
        <v>0</v>
      </c>
      <c r="E86" s="23" t="str">
        <f>IF(B86="","",IF(B86=0,"",(C86/B86)-1))</f>
        <v/>
      </c>
      <c r="F86" s="98" t="b">
        <f>IF(B86="",IF(Aloitus_Start!$D$1="Suomi","Tieto puuttuu: "&amp;B$3,IF(Aloitus_Start!$D$1="Svenska","Information saknas: "&amp;B$3)),"")</f>
        <v>0</v>
      </c>
      <c r="G86" s="98" t="b">
        <f>IF(C86="",IF(Aloitus_Start!$D$1="Suomi","Tieto puuttuu: "&amp;C$3,IF(Aloitus_Start!$D$1="Svenska","Information saknas: "&amp;C$3)),"")</f>
        <v>0</v>
      </c>
      <c r="H86" s="13" t="str">
        <f>IF(Aloitus_Start!$D$1="Suomi","Henkilöstön koulutus",IF(Aloitus_Start!$D$1="Svenska","Personalutbildning","Valitse kieli - Välj spåket"))</f>
        <v>Valitse kieli - Välj spåket</v>
      </c>
      <c r="I86" s="35">
        <f>B$3</f>
        <v>0</v>
      </c>
      <c r="J86" s="35">
        <f>C$3</f>
        <v>0</v>
      </c>
      <c r="K86" s="52" t="str">
        <f>IF(Aloitus_Start!$D$1="Suomi","Muutos",IF(Aloitus_Start!$D$1="Svenska","Förändring","Valitse kieli - Välj spåket"))</f>
        <v>Valitse kieli - Välj spåket</v>
      </c>
      <c r="L86" s="52" t="str">
        <f>IF(Aloitus_Start!$D$1="Suomi","Muutos%",IF(Aloitus_Start!$D$1="Svenska","Förändr%","Valitse kieli - Välj spåket"))</f>
        <v>Valitse kieli - Välj spåket</v>
      </c>
    </row>
    <row r="87" spans="1:12" x14ac:dyDescent="0.15">
      <c r="A87" s="7"/>
      <c r="B87" s="63"/>
      <c r="C87" s="64"/>
      <c r="D87" s="27">
        <f>C87-B87</f>
        <v>0</v>
      </c>
      <c r="E87" s="23" t="str">
        <f>IF(B87="","",IF(B87=0,"",(C87/B87)-1))</f>
        <v/>
      </c>
      <c r="F87" s="98" t="b">
        <f>IF(B87="",IF(Aloitus_Start!$D$1="Suomi","Tieto puuttuu: "&amp;B$3,IF(Aloitus_Start!$D$1="Svenska","Information saknas: "&amp;B$3)),"")</f>
        <v>0</v>
      </c>
      <c r="G87" s="98" t="b">
        <f>IF(C87="",IF(Aloitus_Start!$D$1="Suomi","Tieto puuttuu: "&amp;C$3,IF(Aloitus_Start!$D$1="Svenska","Information saknas: "&amp;C$3)),"")</f>
        <v>0</v>
      </c>
      <c r="H87" s="16" t="str">
        <f>IF(Aloitus_Start!$D$1="Suomi","Koulutusmenot (x1000€)",IF(Aloitus_Start!$D$1="Svenska","Utbildningskostnader (x1000€)","Valitse kieli - Välj spåket"))</f>
        <v>Valitse kieli - Välj spåket</v>
      </c>
      <c r="I87" s="35">
        <f>B473</f>
        <v>0</v>
      </c>
      <c r="J87" s="35">
        <f>C473</f>
        <v>0</v>
      </c>
      <c r="K87" s="89">
        <f>J87-I87</f>
        <v>0</v>
      </c>
      <c r="L87" s="90" t="str">
        <f t="shared" ref="L87:L92" si="44">IF(I87="","",IF(I87=0,"",(J87/I87)-1))</f>
        <v/>
      </c>
    </row>
    <row r="88" spans="1:12" x14ac:dyDescent="0.15">
      <c r="A88" s="7"/>
      <c r="B88" s="65"/>
      <c r="C88" s="66"/>
      <c r="D88" s="15">
        <f>C88-B88</f>
        <v>0</v>
      </c>
      <c r="E88" s="23" t="str">
        <f>IF(B88="","",IF(B88=0,"",(C88/B88)-1))</f>
        <v/>
      </c>
      <c r="F88" s="98" t="b">
        <f>IF(B88="",IF(Aloitus_Start!$D$1="Suomi","Tieto puuttuu: "&amp;B$3,IF(Aloitus_Start!$D$1="Svenska","Information saknas: "&amp;B$3)),"")</f>
        <v>0</v>
      </c>
      <c r="G88" s="98" t="b">
        <f>IF(C88="",IF(Aloitus_Start!$D$1="Suomi","Tieto puuttuu: "&amp;C$3,IF(Aloitus_Start!$D$1="Svenska","Information saknas: "&amp;C$3)),"")</f>
        <v>0</v>
      </c>
      <c r="H88" s="16" t="str">
        <f>IF(Aloitus_Start!$D$1="Suomi",MID(A551,7,18),IF(Aloitus_Start!$D$1="Svenska",MID(A551,7,16),"Valitse kieli - Välj spåket"))</f>
        <v>Valitse kieli - Välj spåket</v>
      </c>
      <c r="I88" s="35">
        <f>B551</f>
        <v>0</v>
      </c>
      <c r="J88" s="35">
        <f>C551</f>
        <v>0</v>
      </c>
      <c r="K88" s="89">
        <f>J88-I88</f>
        <v>0</v>
      </c>
      <c r="L88" s="90" t="str">
        <f t="shared" si="44"/>
        <v/>
      </c>
    </row>
    <row r="89" spans="1:12" x14ac:dyDescent="0.15">
      <c r="A89" s="5"/>
      <c r="B89" s="71"/>
      <c r="C89" s="72"/>
      <c r="D89" s="40"/>
      <c r="E89" s="34"/>
      <c r="F89" s="126"/>
      <c r="G89" s="126"/>
      <c r="H89" s="16" t="str">
        <f>IF(Aloitus_Start!$D$1="Suomi",MID(A552,7,37),IF(Aloitus_Start!$D$1="Svenska",MID(A552,7,28),"Valitse kieli - Välj spåket"))</f>
        <v>Valitse kieli - Välj spåket</v>
      </c>
      <c r="I89" s="39">
        <f>B552</f>
        <v>0</v>
      </c>
      <c r="J89" s="39">
        <f>C552</f>
        <v>0</v>
      </c>
      <c r="K89" s="93">
        <f>J89-I89</f>
        <v>0</v>
      </c>
      <c r="L89" s="90" t="str">
        <f t="shared" si="44"/>
        <v/>
      </c>
    </row>
    <row r="90" spans="1:12" x14ac:dyDescent="0.15">
      <c r="A90" s="6"/>
      <c r="B90" s="73"/>
      <c r="C90" s="74"/>
      <c r="D90" s="41"/>
      <c r="E90" s="127"/>
      <c r="F90" s="127"/>
      <c r="G90" s="127"/>
      <c r="H90" s="16" t="str">
        <f>IF(Aloitus_Start!$D$1="Suomi","Koulutuspv / hlö",IF(Aloitus_Start!$D$1="Svenska","Utbildningsdagar / person","Valitse kieli - Välj spåket"))</f>
        <v>Valitse kieli - Välj spåket</v>
      </c>
      <c r="I90" s="35" t="str">
        <f>IF(I89=0,"",I88/I89)</f>
        <v/>
      </c>
      <c r="J90" s="35" t="str">
        <f>IF(J89=0,"",J88/J89)</f>
        <v/>
      </c>
      <c r="K90" s="91" t="str">
        <f>IF(I90="","",J90-I90)</f>
        <v/>
      </c>
      <c r="L90" s="90" t="str">
        <f t="shared" si="44"/>
        <v/>
      </c>
    </row>
    <row r="91" spans="1:12" x14ac:dyDescent="0.15">
      <c r="A91" s="7"/>
      <c r="B91" s="63"/>
      <c r="C91" s="64"/>
      <c r="D91" s="27">
        <f t="shared" ref="D91:D97" si="45">C91-B91</f>
        <v>0</v>
      </c>
      <c r="E91" s="23" t="str">
        <f t="shared" ref="E91:E97" si="46">IF(B91="","",IF(B91=0,"",(C91/B91)-1))</f>
        <v/>
      </c>
      <c r="F91" s="98" t="b">
        <f>IF(B91="",IF(Aloitus_Start!$D$1="Suomi","Tieto puuttuu: "&amp;B$3,IF(Aloitus_Start!$D$1="Svenska","Information saknas: "&amp;B$3)),"")</f>
        <v>0</v>
      </c>
      <c r="G91" s="98" t="b">
        <f>IF(C91="",IF(Aloitus_Start!$D$1="Suomi","Tieto puuttuu: "&amp;C$3,IF(Aloitus_Start!$D$1="Svenska","Information saknas: "&amp;C$3)),"")</f>
        <v>0</v>
      </c>
      <c r="H91" s="16" t="str">
        <f>IF(Aloitus_Start!$D$1="Suomi","Koulutuspäivän keskihinta (€)",IF(Aloitus_Start!$D$1="Svenska","Utbildningsdagens medelpris","Valitse kieli - Välj spåket"))</f>
        <v>Valitse kieli - Välj spåket</v>
      </c>
      <c r="I91" s="35" t="str">
        <f>IF(I88=0,"",(I87*1000)/I88)</f>
        <v/>
      </c>
      <c r="J91" s="35" t="str">
        <f>IF(J88=0,"",(J87*1000)/J88)</f>
        <v/>
      </c>
      <c r="K91" s="52" t="str">
        <f>IF(I91="","",J91-I91)</f>
        <v/>
      </c>
      <c r="L91" s="90" t="str">
        <f t="shared" si="44"/>
        <v/>
      </c>
    </row>
    <row r="92" spans="1:12" x14ac:dyDescent="0.15">
      <c r="A92" s="7"/>
      <c r="B92" s="63"/>
      <c r="C92" s="64"/>
      <c r="D92" s="27">
        <f t="shared" si="45"/>
        <v>0</v>
      </c>
      <c r="E92" s="23" t="str">
        <f t="shared" si="46"/>
        <v/>
      </c>
      <c r="F92" s="98" t="b">
        <f>IF(B92="",IF(Aloitus_Start!$D$1="Suomi","Tieto puuttuu: "&amp;B$3,IF(Aloitus_Start!$D$1="Svenska","Information saknas: "&amp;B$3)),"")</f>
        <v>0</v>
      </c>
      <c r="G92" s="98" t="b">
        <f>IF(C92="",IF(Aloitus_Start!$D$1="Suomi","Tieto puuttuu: "&amp;C$3,IF(Aloitus_Start!$D$1="Svenska","Information saknas: "&amp;C$3)),"")</f>
        <v>0</v>
      </c>
      <c r="H92" s="16" t="str">
        <f>IF(Aloitus_Start!$D$1="Suomi","Koulutuksen hinta / hlö (€)",IF(Aloitus_Start!$D$1="Svenska","Utbildningskostnader / person (€)","Valitse kieli - Välj spåket"))</f>
        <v>Valitse kieli - Välj spåket</v>
      </c>
      <c r="I92" s="35" t="str">
        <f>IF(I89=0,"",I87*1000/I89)</f>
        <v/>
      </c>
      <c r="J92" s="35" t="str">
        <f>IF(J89=0,"",J87*1000/J89)</f>
        <v/>
      </c>
      <c r="K92" s="89" t="str">
        <f>IF(I92="","",J92-I92)</f>
        <v/>
      </c>
      <c r="L92" s="90" t="str">
        <f t="shared" si="44"/>
        <v/>
      </c>
    </row>
    <row r="93" spans="1:12" x14ac:dyDescent="0.15">
      <c r="A93" s="9"/>
      <c r="B93" s="69"/>
      <c r="C93" s="70"/>
      <c r="D93" s="27">
        <f t="shared" si="45"/>
        <v>0</v>
      </c>
      <c r="E93" s="23" t="str">
        <f t="shared" si="46"/>
        <v/>
      </c>
      <c r="F93" s="130" t="b">
        <f>IF(B93="",IF(Aloitus_Start!$D$1="Suomi","Tieto puuttuu: "&amp;B$3,IF(Aloitus_Start!$D$1="Svenska","Information saknas: "&amp;B$3)),"")</f>
        <v>0</v>
      </c>
      <c r="G93" s="130" t="b">
        <f>IF(C93="",IF(Aloitus_Start!$D$1="Suomi","Tieto puuttuu: "&amp;C$3,IF(Aloitus_Start!$D$1="Svenska","Information saknas: "&amp;C$3)),"")</f>
        <v>0</v>
      </c>
      <c r="I93" s="35"/>
      <c r="J93" s="35"/>
      <c r="K93" s="91"/>
      <c r="L93" s="91"/>
    </row>
    <row r="94" spans="1:12" x14ac:dyDescent="0.15">
      <c r="A94" s="6"/>
      <c r="B94" s="73"/>
      <c r="C94" s="74"/>
      <c r="D94" s="41">
        <f t="shared" si="45"/>
        <v>0</v>
      </c>
      <c r="E94" s="25" t="str">
        <f t="shared" si="46"/>
        <v/>
      </c>
      <c r="F94" s="127" t="b">
        <f>IF(B94="",IF(Aloitus_Start!$D$1="Suomi","Tieto puuttuu: "&amp;B$3,IF(Aloitus_Start!$D$1="Svenska","Information saknas: "&amp;B$3)),"")</f>
        <v>0</v>
      </c>
      <c r="G94" s="127" t="b">
        <f>IF(C94="",IF(Aloitus_Start!$D$1="Suomi","Tieto puuttuu: "&amp;C$3,IF(Aloitus_Start!$D$1="Svenska","Information saknas: "&amp;C$3)),"")</f>
        <v>0</v>
      </c>
      <c r="H94" s="13" t="str">
        <f>IF(Aloitus_Start!$D$1="Suomi","Kirjaston antama opetus",IF(Aloitus_Start!$D$1="Svenska","Undervisning given av biblioteket","Valitse kieli - Välj spåket"))</f>
        <v>Valitse kieli - Välj spåket</v>
      </c>
      <c r="I94" s="35">
        <f>B$3</f>
        <v>0</v>
      </c>
      <c r="J94" s="35">
        <f>C$3</f>
        <v>0</v>
      </c>
      <c r="K94" s="52" t="str">
        <f>IF(Aloitus_Start!$D$1="Suomi","Muutos",IF(Aloitus_Start!$D$1="Svenska","Förändring","Valitse kieli - Välj spåket"))</f>
        <v>Valitse kieli - Välj spåket</v>
      </c>
      <c r="L94" s="52" t="str">
        <f>IF(Aloitus_Start!$D$1="Suomi","Muutos%",IF(Aloitus_Start!$D$1="Svenska","Förändr%","Valitse kieli - Välj spåket"))</f>
        <v>Valitse kieli - Välj spåket</v>
      </c>
    </row>
    <row r="95" spans="1:12" x14ac:dyDescent="0.15">
      <c r="A95" s="6"/>
      <c r="B95" s="73"/>
      <c r="C95" s="74"/>
      <c r="D95" s="41">
        <f t="shared" si="45"/>
        <v>0</v>
      </c>
      <c r="E95" s="25" t="str">
        <f t="shared" si="46"/>
        <v/>
      </c>
      <c r="F95" s="127" t="b">
        <f>IF(B95="",IF(Aloitus_Start!$D$1="Suomi","Tieto puuttuu: "&amp;B$3,IF(Aloitus_Start!$D$1="Svenska","Information saknas: "&amp;B$3)),"")</f>
        <v>0</v>
      </c>
      <c r="G95" s="127" t="b">
        <f>IF(C95="",IF(Aloitus_Start!$D$1="Suomi","Tieto puuttuu: "&amp;C$3,IF(Aloitus_Start!$D$1="Svenska","Information saknas: "&amp;C$3)),"")</f>
        <v>0</v>
      </c>
      <c r="H95" s="16" t="str">
        <f>IF(Aloitus_Start!$D$1="Suomi","Opetustunnit",IF(Aloitus_Start!$D$1="Svenska","Undervisningstimmar","Valitse kieli - Välj spåket"))</f>
        <v>Valitse kieli - Välj spåket</v>
      </c>
      <c r="I95" s="35">
        <f>B427</f>
        <v>0</v>
      </c>
      <c r="J95" s="35">
        <f>C427</f>
        <v>0</v>
      </c>
      <c r="K95" s="89">
        <f t="shared" ref="K95:K97" si="47">J95-I95</f>
        <v>0</v>
      </c>
      <c r="L95" s="90" t="str">
        <f t="shared" ref="L95:L97" si="48">IF(I95="","",IF(I95=0,"",(J95/I95)-1))</f>
        <v/>
      </c>
    </row>
    <row r="96" spans="1:12" x14ac:dyDescent="0.15">
      <c r="A96" s="6"/>
      <c r="B96" s="59"/>
      <c r="C96" s="60"/>
      <c r="D96" s="24">
        <f t="shared" si="45"/>
        <v>0</v>
      </c>
      <c r="E96" s="25" t="str">
        <f t="shared" si="46"/>
        <v/>
      </c>
      <c r="F96" s="127" t="b">
        <f>IF(B96="",IF(Aloitus_Start!$D$1="Suomi","Tieto puuttuu: "&amp;B$3,IF(Aloitus_Start!$D$1="Svenska","Information saknas: "&amp;B$3)),"")</f>
        <v>0</v>
      </c>
      <c r="G96" s="127" t="b">
        <f>IF(C96="",IF(Aloitus_Start!$D$1="Suomi","Tieto puuttuu: "&amp;C$3,IF(Aloitus_Start!$D$1="Svenska","Information saknas: "&amp;C$3)),"")</f>
        <v>0</v>
      </c>
      <c r="H96" s="16" t="str">
        <f>IF(Aloitus_Start!$D$1="Suomi",MID(A428,1,15),IF(Aloitus_Start!$D$1="Svenska",MID(A428,1,15),"Valitse kieli - Välj spåket"))</f>
        <v>Valitse kieli - Välj spåket</v>
      </c>
      <c r="I96" s="35">
        <f>B428</f>
        <v>0</v>
      </c>
      <c r="J96" s="35">
        <f>C428</f>
        <v>0</v>
      </c>
      <c r="K96" s="89">
        <f t="shared" si="47"/>
        <v>0</v>
      </c>
      <c r="L96" s="90" t="str">
        <f t="shared" si="48"/>
        <v/>
      </c>
    </row>
    <row r="97" spans="1:12" x14ac:dyDescent="0.15">
      <c r="A97" s="6"/>
      <c r="B97" s="59"/>
      <c r="C97" s="60"/>
      <c r="D97" s="24">
        <f t="shared" si="45"/>
        <v>0</v>
      </c>
      <c r="E97" s="25" t="str">
        <f t="shared" si="46"/>
        <v/>
      </c>
      <c r="F97" s="127" t="b">
        <f>IF(B97="",IF(Aloitus_Start!$D$1="Suomi","Tieto puuttuu: "&amp;B$3,IF(Aloitus_Start!$D$1="Svenska","Information saknas: "&amp;B$3)),"")</f>
        <v>0</v>
      </c>
      <c r="G97" s="127" t="b">
        <f>IF(C97="",IF(Aloitus_Start!$D$1="Suomi","Tieto puuttuu: "&amp;C$3,IF(Aloitus_Start!$D$1="Svenska","Information saknas: "&amp;C$3)),"")</f>
        <v>0</v>
      </c>
      <c r="H97" s="16" t="str">
        <f>IF(Aloitus_Start!$D$1="Suomi","Lähiopetus, osanott",IF(Aloitus_Start!$D$1="Svenska","Närundervisning, deltagare","Valitse kieli - Välj spåket"))</f>
        <v>Valitse kieli - Välj spåket</v>
      </c>
      <c r="I97" s="39">
        <f>I96-I98</f>
        <v>0</v>
      </c>
      <c r="J97" s="39">
        <f>J96-J98</f>
        <v>0</v>
      </c>
      <c r="K97" s="93">
        <f t="shared" si="47"/>
        <v>0</v>
      </c>
      <c r="L97" s="90" t="str">
        <f t="shared" si="48"/>
        <v/>
      </c>
    </row>
    <row r="98" spans="1:12" x14ac:dyDescent="0.15">
      <c r="A98" s="4"/>
      <c r="B98" s="61"/>
      <c r="C98" s="62"/>
      <c r="D98" s="129" t="str">
        <f>IF(Aloitus_Start!$D$1="Suomi","Muutos",IF(Aloitus_Start!$D$1="Svenska","Förändring","Valitse kieli - Välj spåket"))</f>
        <v>Valitse kieli - Välj spåket</v>
      </c>
      <c r="E98" s="129" t="str">
        <f>IF(Aloitus_Start!$D$1="Suomi","Muutos%",IF(Aloitus_Start!$D$1="Svenska","Förändr%","Valitse kieli - Välj spåket"))</f>
        <v>Valitse kieli - Välj spåket</v>
      </c>
      <c r="F98" s="125"/>
      <c r="G98" s="125"/>
      <c r="H98" s="16" t="str">
        <f>IF(Aloitus_Start!$D$1="Suomi","Verkko-opetus, osanott",IF(Aloitus_Start!$D$1="Svenska","Nätundervisning, deltagare","Valitse kieli - Välj spåket"))</f>
        <v>Valitse kieli - Välj spåket</v>
      </c>
      <c r="I98" s="39">
        <f>B431</f>
        <v>0</v>
      </c>
      <c r="J98" s="39">
        <f>C431</f>
        <v>0</v>
      </c>
      <c r="K98" s="93">
        <f>J98-I98</f>
        <v>0</v>
      </c>
      <c r="L98" s="90" t="str">
        <f>IF(I98="","",IF(I98=0,"",(J98/I98)-1))</f>
        <v/>
      </c>
    </row>
    <row r="99" spans="1:12" x14ac:dyDescent="0.15">
      <c r="A99" s="7"/>
      <c r="B99" s="63"/>
      <c r="C99" s="64"/>
      <c r="D99" s="27">
        <f>C99-B99</f>
        <v>0</v>
      </c>
      <c r="E99" s="23" t="str">
        <f>IF(B99="","",IF(B99=0,"",(C99/B99)-1))</f>
        <v/>
      </c>
      <c r="F99" s="98" t="b">
        <f>IF(B99="",IF(Aloitus_Start!$D$1="Suomi","Tieto puuttuu: "&amp;B$3,IF(Aloitus_Start!$D$1="Svenska","Information saknas: "&amp;B$3)),"")</f>
        <v>0</v>
      </c>
      <c r="G99" s="98" t="b">
        <f>IF(C99="",IF(Aloitus_Start!$D$1="Suomi","Tieto puuttuu: "&amp;C$3,IF(Aloitus_Start!$D$1="Svenska","Information saknas: "&amp;C$3)),"")</f>
        <v>0</v>
      </c>
      <c r="H99" s="16" t="str">
        <f>IF(Aloitus_Start!$D$1="Suomi","Kurssien opintopiestemäärä",IF(Aloitus_Start!$D$1="Svenska","Antal studiepoäng för kurser","Valitse kieli - Välj spåket"))</f>
        <v>Valitse kieli - Välj spåket</v>
      </c>
      <c r="I99" s="35">
        <f>B429</f>
        <v>0</v>
      </c>
      <c r="J99" s="35">
        <f>C429</f>
        <v>0</v>
      </c>
      <c r="K99" s="89">
        <f>J99-I99</f>
        <v>0</v>
      </c>
      <c r="L99" s="90" t="str">
        <f>IF(I99="","",IF(I99=0,"",(J99/I99)-1))</f>
        <v/>
      </c>
    </row>
    <row r="100" spans="1:12" x14ac:dyDescent="0.15">
      <c r="A100" s="3"/>
      <c r="B100" s="101"/>
      <c r="C100" s="102"/>
      <c r="D100" s="43"/>
      <c r="E100" s="44"/>
      <c r="F100" s="124"/>
      <c r="G100" s="124"/>
      <c r="H100" s="16" t="str">
        <f>IF(Aloitus_Start!$D$1="Suomi","Lähiopetus, opintopist",IF(Aloitus_Start!$D$1="Svenska","Närundervisning, studiepoäng","Valitse kieli - Välj spåket"))</f>
        <v>Valitse kieli - Välj spåket</v>
      </c>
      <c r="I100" s="35">
        <f>I99-I101</f>
        <v>0</v>
      </c>
      <c r="J100" s="35">
        <f>J99-J101</f>
        <v>0</v>
      </c>
      <c r="K100" s="89">
        <f>J100-I100</f>
        <v>0</v>
      </c>
      <c r="L100" s="90" t="str">
        <f>IF(I100="","",IF(I100=0,"",(J100/I100)-1))</f>
        <v/>
      </c>
    </row>
    <row r="101" spans="1:12" x14ac:dyDescent="0.15">
      <c r="A101" s="4"/>
      <c r="B101" s="61"/>
      <c r="C101" s="62"/>
      <c r="D101" s="129" t="str">
        <f>IF(Aloitus_Start!$D$1="Suomi","Muutos",IF(Aloitus_Start!$D$1="Svenska","Förändring","Valitse kieli - Välj spåket"))</f>
        <v>Valitse kieli - Välj spåket</v>
      </c>
      <c r="E101" s="129" t="str">
        <f>IF(Aloitus_Start!$D$1="Suomi","Muutos%",IF(Aloitus_Start!$D$1="Svenska","Förändr%","Valitse kieli - Välj spåket"))</f>
        <v>Valitse kieli - Välj spåket</v>
      </c>
      <c r="F101" s="125"/>
      <c r="G101" s="125"/>
      <c r="H101" s="16" t="str">
        <f>IF(Aloitus_Start!$D$1="Suomi","Verkko-opetus, opintopist",IF(Aloitus_Start!$D$1="Svenska","Nätundervisning, studiepoäng","Valitse kieli - Välj spåket"))</f>
        <v>Valitse kieli - Välj spåket</v>
      </c>
      <c r="I101" s="35">
        <f>B430</f>
        <v>0</v>
      </c>
      <c r="J101" s="35">
        <f>C430</f>
        <v>0</v>
      </c>
      <c r="K101" s="89">
        <f>J101-I101</f>
        <v>0</v>
      </c>
      <c r="L101" s="90" t="str">
        <f>IF(I101="","",IF(I101=0,"",(J101/I101)-1))</f>
        <v/>
      </c>
    </row>
    <row r="102" spans="1:12" x14ac:dyDescent="0.15">
      <c r="A102" s="5"/>
      <c r="B102" s="57"/>
      <c r="C102" s="58"/>
      <c r="D102" s="22">
        <f>C102-B102</f>
        <v>0</v>
      </c>
      <c r="E102" s="23" t="str">
        <f>IF(B102="","",IF(B102=0,"",(C102/B102)-1))</f>
        <v/>
      </c>
      <c r="F102" s="126" t="b">
        <f>IF(B102="",IF(Aloitus_Start!$D$1="Suomi","Tieto puuttuu: "&amp;B$3,IF(Aloitus_Start!$D$1="Svenska","Information saknas: "&amp;B$3)),"")</f>
        <v>0</v>
      </c>
      <c r="G102" s="126" t="b">
        <f>IF(C102="",IF(Aloitus_Start!$D$1="Suomi","Tieto puuttuu: "&amp;C$3,IF(Aloitus_Start!$D$1="Svenska","Information saknas: "&amp;C$3)),"")</f>
        <v>0</v>
      </c>
      <c r="H102" s="38"/>
    </row>
    <row r="103" spans="1:12" x14ac:dyDescent="0.15">
      <c r="A103" s="5"/>
      <c r="B103" s="57"/>
      <c r="C103" s="58"/>
      <c r="D103" s="22"/>
      <c r="E103" s="34"/>
      <c r="F103" s="126"/>
      <c r="G103" s="126"/>
      <c r="H103" s="13" t="str">
        <f>IF(Aloitus_Start!$D$1="Suomi","Ostojen osuus aineistonhankinnasta",IF(Aloitus_Start!$D$1="Svenska","Andel inköpta av biblioteksmaterialförvärv","Valitse kieli - Välj spåket"))</f>
        <v>Valitse kieli - Välj spåket</v>
      </c>
      <c r="I103" s="35"/>
      <c r="J103" s="35"/>
      <c r="K103" s="91"/>
      <c r="L103" s="91"/>
    </row>
    <row r="104" spans="1:12" x14ac:dyDescent="0.15">
      <c r="A104" s="6"/>
      <c r="B104" s="59"/>
      <c r="C104" s="60"/>
      <c r="D104" s="24">
        <f>C104-B104</f>
        <v>0</v>
      </c>
      <c r="E104" s="25" t="str">
        <f t="shared" ref="E104:E112" si="49">IF(B104="","",IF(B104=0,"",(C104/B104)-1))</f>
        <v/>
      </c>
      <c r="F104" s="127" t="b">
        <f>IF(B104="",IF(Aloitus_Start!$D$1="Suomi","Tieto puuttuu: "&amp;B$3,IF(Aloitus_Start!$D$1="Svenska","Information saknas: "&amp;B$3)),"")</f>
        <v>0</v>
      </c>
      <c r="G104" s="127" t="b">
        <f>IF(C104="",IF(Aloitus_Start!$D$1="Suomi","Tieto puuttuu: "&amp;C$3,IF(Aloitus_Start!$D$1="Svenska","Information saknas: "&amp;C$3)),"")</f>
        <v>0</v>
      </c>
      <c r="H104" s="16" t="str">
        <f>IF(Aloitus_Start!$D$1="Suomi","Painetut ja mikromuotoiset kausijulkaisut",IF(Aloitus_Start!$D$1="Svenska","Tryckta och mikrofilmade periodika","Valitse kieli - Välj spåket"))</f>
        <v>Valitse kieli - Välj spåket</v>
      </c>
      <c r="I104" s="35">
        <f>B$3</f>
        <v>0</v>
      </c>
      <c r="J104" s="35">
        <f>C$3</f>
        <v>0</v>
      </c>
      <c r="K104" s="52" t="str">
        <f>IF(Aloitus_Start!$D$1="Suomi","Muutos",IF(Aloitus_Start!$D$1="Svenska","Förändring","Valitse kieli - Välj spåket"))</f>
        <v>Valitse kieli - Välj spåket</v>
      </c>
      <c r="L104" s="52" t="str">
        <f>IF(Aloitus_Start!$D$1="Suomi","Muutos%",IF(Aloitus_Start!$D$1="Svenska","Förändr%","Valitse kieli - Välj spåket"))</f>
        <v>Valitse kieli - Välj spåket</v>
      </c>
    </row>
    <row r="105" spans="1:12" x14ac:dyDescent="0.15">
      <c r="A105" s="6"/>
      <c r="B105" s="59"/>
      <c r="C105" s="60"/>
      <c r="D105" s="24">
        <f>C105-B105</f>
        <v>0</v>
      </c>
      <c r="E105" s="25" t="str">
        <f t="shared" si="49"/>
        <v/>
      </c>
      <c r="F105" s="127" t="b">
        <f>IF(B105="",IF(Aloitus_Start!$D$1="Suomi","Tieto puuttuu: "&amp;B$3,IF(Aloitus_Start!$D$1="Svenska","Information saknas: "&amp;B$3)),"")</f>
        <v>0</v>
      </c>
      <c r="G105" s="127" t="b">
        <f>IF(C105="",IF(Aloitus_Start!$D$1="Suomi","Tieto puuttuu: "&amp;C$3,IF(Aloitus_Start!$D$1="Svenska","Information saknas: "&amp;C$3)),"")</f>
        <v>0</v>
      </c>
      <c r="H105" s="16" t="str">
        <f>IF(Aloitus_Start!$D$1="Suomi","Nimekkeet",IF(Aloitus_Start!$D$1="Svenska","Titlar","Valitse kieli - Välj spåket"))</f>
        <v>Valitse kieli - Välj spåket</v>
      </c>
      <c r="I105" s="38">
        <f>B143</f>
        <v>0</v>
      </c>
      <c r="J105" s="38">
        <f>C143</f>
        <v>0</v>
      </c>
      <c r="K105" s="93">
        <f>J105-I105</f>
        <v>0</v>
      </c>
      <c r="L105" s="90" t="str">
        <f>IF(I105="","",IF(I105=0,"",(J105/I105)-1))</f>
        <v/>
      </c>
    </row>
    <row r="106" spans="1:12" x14ac:dyDescent="0.15">
      <c r="A106" s="9"/>
      <c r="B106" s="69"/>
      <c r="C106" s="70"/>
      <c r="D106" s="27">
        <f>C106-B106</f>
        <v>0</v>
      </c>
      <c r="E106" s="23" t="str">
        <f t="shared" si="49"/>
        <v/>
      </c>
      <c r="F106" s="130" t="b">
        <f>IF(B106="",IF(Aloitus_Start!$D$1="Suomi","Tieto puuttuu: "&amp;B$3,IF(Aloitus_Start!$D$1="Svenska","Information saknas: "&amp;B$3)),"")</f>
        <v>0</v>
      </c>
      <c r="G106" s="130" t="b">
        <f>IF(C106="",IF(Aloitus_Start!$D$1="Suomi","Tieto puuttuu: "&amp;C$3,IF(Aloitus_Start!$D$1="Svenska","Information saknas: "&amp;C$3)),"")</f>
        <v>0</v>
      </c>
      <c r="H106" s="16" t="str">
        <f>IF(Aloitus_Start!$D$1="Suomi","Ostetut",IF(Aloitus_Start!$D$1="Svenska","Inköpta","Valitse kieli - Välj spåket"))</f>
        <v>Valitse kieli - Välj spåket</v>
      </c>
      <c r="I106" s="38">
        <f>B144</f>
        <v>0</v>
      </c>
      <c r="J106" s="38">
        <f>C144</f>
        <v>0</v>
      </c>
      <c r="K106" s="93">
        <f>J106-I106</f>
        <v>0</v>
      </c>
      <c r="L106" s="90" t="str">
        <f>IF(I106="","",IF(I106=0,"",(J106/I106)-1))</f>
        <v/>
      </c>
    </row>
    <row r="107" spans="1:12" x14ac:dyDescent="0.15">
      <c r="A107" s="5"/>
      <c r="B107" s="57"/>
      <c r="C107" s="58"/>
      <c r="D107" s="22">
        <f>C107-B107</f>
        <v>0</v>
      </c>
      <c r="E107" s="34" t="str">
        <f t="shared" si="49"/>
        <v/>
      </c>
      <c r="F107" s="126" t="b">
        <f>IF(B107="",IF(Aloitus_Start!$D$1="Suomi","Tieto puuttuu: "&amp;B$3,IF(Aloitus_Start!$D$1="Svenska","Information saknas: "&amp;B$3)),"")</f>
        <v>0</v>
      </c>
      <c r="G107" s="126" t="b">
        <f>IF(C107="",IF(Aloitus_Start!$D$1="Suomi","Tieto puuttuu: "&amp;C$3,IF(Aloitus_Start!$D$1="Svenska","Information saknas: "&amp;C$3)),"")</f>
        <v>0</v>
      </c>
      <c r="H107" s="16" t="str">
        <f>IF(Aloitus_Start!$D$1="Suomi","Ostot %",IF(Aloitus_Start!$D$1="Svenska","Inköpta %","Valitse kieli - Välj spåket"))</f>
        <v>Valitse kieli - Välj spåket</v>
      </c>
      <c r="I107" s="42" t="str">
        <f>IF(I105=0,"",I106/I105)</f>
        <v/>
      </c>
      <c r="J107" s="42" t="str">
        <f>IF(J105=0,"",J106/J105)</f>
        <v/>
      </c>
      <c r="K107" s="89" t="str">
        <f t="shared" ref="K107" si="50">IF(I107="","",100*(J107-I107))</f>
        <v/>
      </c>
      <c r="L107" s="90" t="str">
        <f>IF(I107="","",IF(I107=0,"",(J107/I107)-1))</f>
        <v/>
      </c>
    </row>
    <row r="108" spans="1:12" x14ac:dyDescent="0.15">
      <c r="A108" s="5"/>
      <c r="B108" s="57"/>
      <c r="C108" s="58"/>
      <c r="D108" s="22"/>
      <c r="E108" s="34" t="str">
        <f t="shared" si="49"/>
        <v/>
      </c>
      <c r="F108" s="126"/>
      <c r="G108" s="126"/>
      <c r="H108" s="13" t="str">
        <f>IF(Aloitus_Start!$D$1="Suomi","E-kausijulkaisut kokoelmissa, nimekettä",IF(Aloitus_Start!$D$1="Svenska","E-peridoika i samlingarna, titlar","Valitse kieli - Välj spåket"))</f>
        <v>Valitse kieli - Välj spåket</v>
      </c>
      <c r="I108" s="42"/>
      <c r="J108" s="35"/>
      <c r="K108" s="91"/>
      <c r="L108" s="91"/>
    </row>
    <row r="109" spans="1:12" x14ac:dyDescent="0.15">
      <c r="A109" s="7"/>
      <c r="B109" s="63"/>
      <c r="C109" s="64"/>
      <c r="D109" s="27">
        <f>C109-B109</f>
        <v>0</v>
      </c>
      <c r="E109" s="23" t="str">
        <f t="shared" si="49"/>
        <v/>
      </c>
      <c r="F109" s="98" t="b">
        <f>IF(B109="",IF(Aloitus_Start!$D$1="Suomi","Tieto puuttuu: "&amp;B$3,IF(Aloitus_Start!$D$1="Svenska","Information saknas: "&amp;B$3)),"")</f>
        <v>0</v>
      </c>
      <c r="G109" s="98" t="b">
        <f>IF(C109="",IF(Aloitus_Start!$D$1="Suomi","Tieto puuttuu: "&amp;C$3,IF(Aloitus_Start!$D$1="Svenska","Information saknas: "&amp;C$3)),"")</f>
        <v>0</v>
      </c>
      <c r="H109" s="16" t="str">
        <f>IF(Aloitus_Start!$D$1="Suomi","E-kausij., nimekettä",IF(Aloitus_Start!$D$1="Svenska","E-peridoika, titlar","Valitse kieli - Välj spåket"))</f>
        <v>Valitse kieli - Välj spåket</v>
      </c>
      <c r="I109" s="38">
        <f>B29</f>
        <v>0</v>
      </c>
      <c r="J109" s="38">
        <f>C29</f>
        <v>0</v>
      </c>
      <c r="K109" s="92">
        <f>J109-I109</f>
        <v>0</v>
      </c>
      <c r="L109" s="52" t="str">
        <f>IF(I109="","",IF(I109=0,"",(J109/I109)-1))</f>
        <v/>
      </c>
    </row>
    <row r="110" spans="1:12" x14ac:dyDescent="0.15">
      <c r="A110" s="7"/>
      <c r="B110" s="63"/>
      <c r="C110" s="64"/>
      <c r="D110" s="27">
        <f>C110-B110</f>
        <v>0</v>
      </c>
      <c r="E110" s="23" t="str">
        <f t="shared" si="49"/>
        <v/>
      </c>
      <c r="F110" s="98" t="b">
        <f>IF(B110="",IF(Aloitus_Start!$D$1="Suomi","Tieto puuttuu: "&amp;B$3,IF(Aloitus_Start!$D$1="Svenska","Information saknas: "&amp;B$3)),"")</f>
        <v>0</v>
      </c>
      <c r="G110" s="98" t="b">
        <f>IF(C110="",IF(Aloitus_Start!$D$1="Suomi","Tieto puuttuu: "&amp;C$3,IF(Aloitus_Start!$D$1="Svenska","Information saknas: "&amp;C$3)),"")</f>
        <v>0</v>
      </c>
      <c r="I110" s="35"/>
      <c r="J110" s="35"/>
      <c r="K110" s="52"/>
      <c r="L110" s="52"/>
    </row>
    <row r="111" spans="1:12" x14ac:dyDescent="0.15">
      <c r="A111" s="7"/>
      <c r="B111" s="63"/>
      <c r="C111" s="64"/>
      <c r="D111" s="27">
        <f>C111-B111</f>
        <v>0</v>
      </c>
      <c r="E111" s="23" t="str">
        <f t="shared" si="49"/>
        <v/>
      </c>
      <c r="F111" s="98" t="b">
        <f>IF(B111="",IF(Aloitus_Start!$D$1="Suomi","Tieto puuttuu: "&amp;B$3,IF(Aloitus_Start!$D$1="Svenska","Information saknas: "&amp;B$3)),"")</f>
        <v>0</v>
      </c>
      <c r="G111" s="98" t="b">
        <f>IF(C111="",IF(Aloitus_Start!$D$1="Suomi","Tieto puuttuu: "&amp;C$3,IF(Aloitus_Start!$D$1="Svenska","Information saknas: "&amp;C$3)),"")</f>
        <v>0</v>
      </c>
      <c r="H111" s="13" t="str">
        <f>IF(Aloitus_Start!$D$1="Suomi","Saapuvat kausijulkaisut, nimekettä",IF(Aloitus_Start!$D$1="Svenska","Inkommande periodika, titlar","Valitse kieli - Välj spåket"))</f>
        <v>Valitse kieli - Välj spåket</v>
      </c>
    </row>
    <row r="112" spans="1:12" x14ac:dyDescent="0.15">
      <c r="A112" s="9"/>
      <c r="B112" s="69"/>
      <c r="C112" s="70"/>
      <c r="D112" s="32">
        <f>C112-B112</f>
        <v>0</v>
      </c>
      <c r="E112" s="33" t="str">
        <f t="shared" si="49"/>
        <v/>
      </c>
      <c r="F112" s="130" t="b">
        <f>IF(B112="",IF(Aloitus_Start!$D$1="Suomi","Tieto puuttuu: "&amp;B$3,IF(Aloitus_Start!$D$1="Svenska","Information saknas: "&amp;B$3)),"")</f>
        <v>0</v>
      </c>
      <c r="G112" s="130" t="b">
        <f>IF(C112="",IF(Aloitus_Start!$D$1="Suomi","Tieto puuttuu: "&amp;C$3,IF(Aloitus_Start!$D$1="Svenska","Information saknas: "&amp;C$3)),"")</f>
        <v>0</v>
      </c>
      <c r="I112" s="35">
        <f>B$3</f>
        <v>0</v>
      </c>
      <c r="J112" s="35">
        <f>C$3</f>
        <v>0</v>
      </c>
      <c r="K112" s="52" t="str">
        <f>IF(Aloitus_Start!$D$1="Suomi","Muutos",IF(Aloitus_Start!$D$1="Svenska","Förändring","Valitse kieli - Välj spåket"))</f>
        <v>Valitse kieli - Välj spåket</v>
      </c>
      <c r="L112" s="52" t="str">
        <f>IF(Aloitus_Start!$D$1="Suomi","Muutos%",IF(Aloitus_Start!$D$1="Svenska","Förändr%","Valitse kieli - Välj spåket"))</f>
        <v>Valitse kieli - Välj spåket</v>
      </c>
    </row>
    <row r="113" spans="1:12" x14ac:dyDescent="0.15">
      <c r="A113" s="5"/>
      <c r="B113" s="57"/>
      <c r="C113" s="58"/>
      <c r="D113" s="22">
        <f>C113-B113</f>
        <v>0</v>
      </c>
      <c r="E113" s="23" t="str">
        <f>IF(B113="","",IF(B113=0,"",(C113/B113)-1))</f>
        <v/>
      </c>
      <c r="F113" s="126" t="b">
        <f>IF(B113="",IF(Aloitus_Start!$D$1="Suomi","Tieto puuttuu: "&amp;B$3,IF(Aloitus_Start!$D$1="Svenska","Information saknas: "&amp;B$3)),"")</f>
        <v>0</v>
      </c>
      <c r="G113" s="126" t="b">
        <f>IF(C113="",IF(Aloitus_Start!$D$1="Suomi","Tieto puuttuu: "&amp;C$3,IF(Aloitus_Start!$D$1="Svenska","Information saknas: "&amp;C$3)),"")</f>
        <v>0</v>
      </c>
      <c r="H113" s="16" t="str">
        <f>IF(Aloitus_Start!$D$1="Suomi","Painetut",IF(Aloitus_Start!$D$1="Svenska","Tryckta","Valitse kieli - Välj spåket"))</f>
        <v>Valitse kieli - Välj spåket</v>
      </c>
      <c r="I113" s="38">
        <f>B143</f>
        <v>0</v>
      </c>
      <c r="J113" s="38">
        <f>C143</f>
        <v>0</v>
      </c>
      <c r="K113" s="93">
        <f>J113-I113</f>
        <v>0</v>
      </c>
      <c r="L113" s="90" t="str">
        <f>IF(I113="","",IF(I113=0,"",(J113/I113)-1))</f>
        <v/>
      </c>
    </row>
    <row r="114" spans="1:12" x14ac:dyDescent="0.15">
      <c r="A114" s="4"/>
      <c r="B114" s="61"/>
      <c r="C114" s="62"/>
      <c r="D114" s="129" t="str">
        <f>IF(Aloitus_Start!$D$1="Suomi","Muutos",IF(Aloitus_Start!$D$1="Svenska","Förändring","Valitse kieli - Välj spåket"))</f>
        <v>Valitse kieli - Välj spåket</v>
      </c>
      <c r="E114" s="129" t="str">
        <f>IF(Aloitus_Start!$D$1="Suomi","Muutos%",IF(Aloitus_Start!$D$1="Svenska","Förändr%","Valitse kieli - Välj spåket"))</f>
        <v>Valitse kieli - Välj spåket</v>
      </c>
      <c r="F114" s="125"/>
      <c r="G114" s="125"/>
      <c r="H114" s="16" t="str">
        <f>IF(Aloitus_Start!$D$1="Suomi","Elektrtoniset",IF(Aloitus_Start!$D$1="Svenska","Elektroniska","Valitse kieli - Välj spåket"))</f>
        <v>Valitse kieli - Välj spåket</v>
      </c>
      <c r="I114" s="38">
        <f>B148</f>
        <v>0</v>
      </c>
      <c r="J114" s="38">
        <f>C148</f>
        <v>0</v>
      </c>
      <c r="K114" s="93">
        <f>J114-I114</f>
        <v>0</v>
      </c>
      <c r="L114" s="90" t="str">
        <f>IF(I114="","",IF(I114=0,"",(J114/I114)-1))</f>
        <v/>
      </c>
    </row>
    <row r="115" spans="1:12" x14ac:dyDescent="0.15">
      <c r="A115" s="5"/>
      <c r="B115" s="57"/>
      <c r="C115" s="58"/>
      <c r="D115" s="22">
        <f>C115-B115</f>
        <v>0</v>
      </c>
      <c r="E115" s="23" t="str">
        <f>IF(B115="","",IF(B115=0,"",(C115/B115)-1))</f>
        <v/>
      </c>
      <c r="F115" s="126" t="b">
        <f>IF(B115="",IF(Aloitus_Start!$D$1="Suomi","Tieto puuttuu: "&amp;B$3,IF(Aloitus_Start!$D$1="Svenska","Information saknas: "&amp;B$3)),"")</f>
        <v>0</v>
      </c>
      <c r="G115" s="126" t="b">
        <f>IF(C115="",IF(Aloitus_Start!$D$1="Suomi","Tieto puuttuu: "&amp;C$3,IF(Aloitus_Start!$D$1="Svenska","Information saknas: "&amp;C$3)),"")</f>
        <v>0</v>
      </c>
      <c r="H115" s="13" t="str">
        <f>IF(Aloitus_Start!$D$1="Suomi","Yhteensä",IF(Aloitus_Start!$D$1="Svenska","Sammanlagt","Valitse kieli - Välj spåket"))</f>
        <v>Valitse kieli - Välj spåket</v>
      </c>
      <c r="I115" s="96">
        <f>SUM(I113:I114)</f>
        <v>0</v>
      </c>
      <c r="J115" s="96">
        <f>SUM(J113:J114)</f>
        <v>0</v>
      </c>
      <c r="K115" s="148">
        <f>J115-I115</f>
        <v>0</v>
      </c>
      <c r="L115" s="149" t="str">
        <f>IF(I115="","",IF(I115=0,"",(J115/I115)-1))</f>
        <v/>
      </c>
    </row>
    <row r="116" spans="1:12" x14ac:dyDescent="0.15">
      <c r="A116" s="5"/>
      <c r="B116" s="57"/>
      <c r="C116" s="58"/>
      <c r="D116" s="22"/>
      <c r="E116" s="34"/>
      <c r="F116" s="126"/>
      <c r="G116" s="126"/>
    </row>
    <row r="117" spans="1:12" x14ac:dyDescent="0.15">
      <c r="A117" s="6"/>
      <c r="B117" s="59"/>
      <c r="C117" s="60"/>
      <c r="D117" s="24">
        <f>C117-B117</f>
        <v>0</v>
      </c>
      <c r="E117" s="25" t="str">
        <f t="shared" ref="E117:E118" si="51">IF(B117="","",IF(B117=0,"",(C117/B117)-1))</f>
        <v/>
      </c>
      <c r="F117" s="127" t="b">
        <f>IF(B117="",IF(Aloitus_Start!$D$1="Suomi","Tieto puuttuu: "&amp;B$3,IF(Aloitus_Start!$D$1="Svenska","Information saknas: "&amp;B$3)),"")</f>
        <v>0</v>
      </c>
      <c r="G117" s="127" t="b">
        <f>IF(C117="",IF(Aloitus_Start!$D$1="Suomi","Tieto puuttuu: "&amp;C$3,IF(Aloitus_Start!$D$1="Svenska","Information saknas: "&amp;C$3)),"")</f>
        <v>0</v>
      </c>
      <c r="H117" s="94" t="str">
        <f>IF(Aloitus_Start!$D$1="Suomi","Kirjahankinnat (sy)",IF(Aloitus_Start!$D$1="Svenska","Bokförvärv (enh)","Valitse kieli - Välj spåket"))</f>
        <v>Valitse kieli - Välj spåket</v>
      </c>
      <c r="I117" s="35">
        <f>B$3</f>
        <v>0</v>
      </c>
      <c r="J117" s="35">
        <f>C$3</f>
        <v>0</v>
      </c>
      <c r="K117" s="52" t="str">
        <f>IF(Aloitus_Start!$D$1="Suomi","Muutos",IF(Aloitus_Start!$D$1="Svenska","Förändring","Valitse kieli - Välj spåket"))</f>
        <v>Valitse kieli - Välj spåket</v>
      </c>
      <c r="L117" s="52" t="str">
        <f>IF(Aloitus_Start!$D$1="Suomi","Muutos%",IF(Aloitus_Start!$D$1="Svenska","Förändr%","Valitse kieli - Välj spåket"))</f>
        <v>Valitse kieli - Välj spåket</v>
      </c>
    </row>
    <row r="118" spans="1:12" x14ac:dyDescent="0.15">
      <c r="A118" s="6"/>
      <c r="B118" s="59"/>
      <c r="C118" s="60"/>
      <c r="D118" s="24">
        <f>C118-B118</f>
        <v>0</v>
      </c>
      <c r="E118" s="25" t="str">
        <f t="shared" si="51"/>
        <v/>
      </c>
      <c r="F118" s="127" t="b">
        <f>IF(B118="",IF(Aloitus_Start!$D$1="Suomi","Tieto puuttuu: "&amp;B$3,IF(Aloitus_Start!$D$1="Svenska","Information saknas: "&amp;B$3)),"")</f>
        <v>0</v>
      </c>
      <c r="G118" s="127" t="b">
        <f>IF(C118="",IF(Aloitus_Start!$D$1="Suomi","Tieto puuttuu: "&amp;C$3,IF(Aloitus_Start!$D$1="Svenska","Information saknas: "&amp;C$3)),"")</f>
        <v>0</v>
      </c>
      <c r="H118" s="16" t="str">
        <f>IF(Aloitus_Start!$D$1="Suomi","Pain &amp; mikrom yht",IF(Aloitus_Start!$D$1="Svenska","Tryckta &amp; mikrofilmade böcker sammanl","Valitse kieli - Välj spåket"))</f>
        <v>Valitse kieli - Välj spåket</v>
      </c>
      <c r="I118" s="38">
        <f>B171+B176</f>
        <v>0</v>
      </c>
      <c r="J118" s="38">
        <f>C171+C176</f>
        <v>0</v>
      </c>
      <c r="K118" s="93">
        <f>J118-I118</f>
        <v>0</v>
      </c>
      <c r="L118" s="90" t="str">
        <f t="shared" ref="L118:L123" si="52">IF(I118="","",IF(I118=0,"",(J118/I118)-1))</f>
        <v/>
      </c>
    </row>
    <row r="119" spans="1:12" x14ac:dyDescent="0.15">
      <c r="A119" s="7"/>
      <c r="B119" s="63"/>
      <c r="C119" s="64"/>
      <c r="D119" s="27">
        <f>C119-B119</f>
        <v>0</v>
      </c>
      <c r="E119" s="23" t="str">
        <f>IF(B119="","",IF(B119=0,"",(C119/B119)-1))</f>
        <v/>
      </c>
      <c r="F119" s="98" t="b">
        <f>IF(B119="",IF(Aloitus_Start!$D$1="Suomi","Tieto puuttuu: "&amp;B$3,IF(Aloitus_Start!$D$1="Svenska","Information saknas: "&amp;B$3)),"")</f>
        <v>0</v>
      </c>
      <c r="G119" s="98" t="b">
        <f>IF(C119="",IF(Aloitus_Start!$D$1="Suomi","Tieto puuttuu: "&amp;C$3,IF(Aloitus_Start!$D$1="Svenska","Information saknas: "&amp;C$3)),"")</f>
        <v>0</v>
      </c>
      <c r="H119" s="16" t="str">
        <f>IF(Aloitus_Start!$D$1="Suomi","Ostetut, pain &amp; mikrom",IF(Aloitus_Start!$D$1="Svenska","Inköpta tryckta &amp; mikrofilmade","Valitse kieli - Välj spåket"))</f>
        <v>Valitse kieli - Välj spåket</v>
      </c>
      <c r="I119" s="38">
        <f>B172+B177</f>
        <v>0</v>
      </c>
      <c r="J119" s="38">
        <f>C172+C177</f>
        <v>0</v>
      </c>
      <c r="K119" s="93">
        <f>J119-I119</f>
        <v>0</v>
      </c>
      <c r="L119" s="90" t="str">
        <f t="shared" si="52"/>
        <v/>
      </c>
    </row>
    <row r="120" spans="1:12" x14ac:dyDescent="0.15">
      <c r="A120" s="5"/>
      <c r="B120" s="57"/>
      <c r="C120" s="58"/>
      <c r="D120" s="22">
        <f>C120-B120</f>
        <v>0</v>
      </c>
      <c r="E120" s="34" t="str">
        <f>IF(B120="","",IF(B120=0,"",(C120/B120)-1))</f>
        <v/>
      </c>
      <c r="F120" s="126" t="b">
        <f>IF(B120="",IF(Aloitus_Start!$D$1="Suomi","Tieto puuttuu: "&amp;B$3,IF(Aloitus_Start!$D$1="Svenska","Information saknas: "&amp;B$3)),"")</f>
        <v>0</v>
      </c>
      <c r="G120" s="126" t="b">
        <f>IF(C120="",IF(Aloitus_Start!$D$1="Suomi","Tieto puuttuu: "&amp;C$3,IF(Aloitus_Start!$D$1="Svenska","Information saknas: "&amp;C$3)),"")</f>
        <v>0</v>
      </c>
      <c r="H120" s="38" t="str">
        <f>IF(Aloitus_Start!$D$1="Suomi","Ostojen osuus (pain &amp; mikrof %)",IF(Aloitus_Start!$D$1="Svenska","Andel inköpta av bokförvärv (tryckta &amp; mikrof %)","Valitse kieli - Välj spåket"))</f>
        <v>Valitse kieli - Välj spåket</v>
      </c>
      <c r="I120" s="42" t="str">
        <f>IF(I118=0,"",I119/I118)</f>
        <v/>
      </c>
      <c r="J120" s="42" t="str">
        <f>IF(J118=0,"",J119/J118)</f>
        <v/>
      </c>
      <c r="K120" s="89" t="str">
        <f t="shared" ref="K120" si="53">IF(I120="","",100*(J120-I120))</f>
        <v/>
      </c>
      <c r="L120" s="90" t="str">
        <f t="shared" si="52"/>
        <v/>
      </c>
    </row>
    <row r="121" spans="1:12" x14ac:dyDescent="0.15">
      <c r="A121" s="9"/>
      <c r="B121" s="69"/>
      <c r="C121" s="70"/>
      <c r="D121" s="27">
        <f>C121-B121</f>
        <v>0</v>
      </c>
      <c r="E121" s="23" t="str">
        <f>IF(B121="","",IF(B121=0,"",(C121/B121)-1))</f>
        <v/>
      </c>
      <c r="F121" s="130" t="b">
        <f>IF(B121="",IF(Aloitus_Start!$D$1="Suomi","Tieto puuttuu: "&amp;B$3,IF(Aloitus_Start!$D$1="Svenska","Information saknas: "&amp;B$3)),"")</f>
        <v>0</v>
      </c>
      <c r="G121" s="130" t="b">
        <f>IF(C121="",IF(Aloitus_Start!$D$1="Suomi","Tieto puuttuu: "&amp;C$3,IF(Aloitus_Start!$D$1="Svenska","Information saknas: "&amp;C$3)),"")</f>
        <v>0</v>
      </c>
      <c r="H121" s="38" t="str">
        <f>IF(Aloitus_Start!$D$1="Suomi","E-kirjat",IF(Aloitus_Start!$D$1="Svenska","E-böcker","Valitse kieli - Välj spåket"))</f>
        <v>Valitse kieli - Välj spåket</v>
      </c>
      <c r="I121" s="38">
        <f>B174</f>
        <v>0</v>
      </c>
      <c r="J121" s="38">
        <f>C174</f>
        <v>0</v>
      </c>
      <c r="K121" s="93">
        <f>J121-I121</f>
        <v>0</v>
      </c>
      <c r="L121" s="90" t="str">
        <f t="shared" si="52"/>
        <v/>
      </c>
    </row>
    <row r="122" spans="1:12" x14ac:dyDescent="0.15">
      <c r="A122" s="4"/>
      <c r="B122" s="61"/>
      <c r="C122" s="62"/>
      <c r="D122" s="129" t="str">
        <f>IF(Aloitus_Start!$D$1="Suomi","Muutos",IF(Aloitus_Start!$D$1="Svenska","Förändring","Valitse kieli - Välj spåket"))</f>
        <v>Valitse kieli - Välj spåket</v>
      </c>
      <c r="E122" s="129" t="str">
        <f>IF(Aloitus_Start!$D$1="Suomi","Muutos%",IF(Aloitus_Start!$D$1="Svenska","Förändr%","Valitse kieli - Välj spåket"))</f>
        <v>Valitse kieli - Välj spåket</v>
      </c>
      <c r="F122" s="125"/>
      <c r="G122" s="125"/>
      <c r="H122" s="38" t="str">
        <f>IF(Aloitus_Start!$D$1="Suomi","Ostetut e-kirjat",IF(Aloitus_Start!$D$1="Svenska","Inköpta e-böcker","Valitse kieli - Välj spåket"))</f>
        <v>Valitse kieli - Välj spåket</v>
      </c>
      <c r="I122" s="38">
        <f>B175</f>
        <v>0</v>
      </c>
      <c r="J122" s="38">
        <f>C175</f>
        <v>0</v>
      </c>
      <c r="K122" s="93">
        <f>IF(I122="","",J122-I122)</f>
        <v>0</v>
      </c>
      <c r="L122" s="90" t="str">
        <f t="shared" si="52"/>
        <v/>
      </c>
    </row>
    <row r="123" spans="1:12" x14ac:dyDescent="0.15">
      <c r="A123" s="5"/>
      <c r="B123" s="57"/>
      <c r="C123" s="58"/>
      <c r="D123" s="22">
        <f>C123-B123</f>
        <v>0</v>
      </c>
      <c r="E123" s="23" t="str">
        <f>IF(B123="","",IF(B123=0,"",(C123/B123)-1))</f>
        <v/>
      </c>
      <c r="F123" s="126" t="b">
        <f>IF(B123="",IF(Aloitus_Start!$D$1="Suomi","Tieto puuttuu: "&amp;B$3,IF(Aloitus_Start!$D$1="Svenska","Information saknas: "&amp;B$3)),"")</f>
        <v>0</v>
      </c>
      <c r="G123" s="126" t="b">
        <f>IF(C123="",IF(Aloitus_Start!$D$1="Suomi","Tieto puuttuu: "&amp;C$3,IF(Aloitus_Start!$D$1="Svenska","Information saknas: "&amp;C$3)),"")</f>
        <v>0</v>
      </c>
      <c r="H123" s="38" t="str">
        <f>IF(Aloitus_Start!$D$1="Suomi","Ostojen osuus e-kirjoista %",IF(Aloitus_Start!$D$1="Svenska","Andel inköpta av e-böcker %","Valitse kieli - Välj spåket"))</f>
        <v>Valitse kieli - Välj spåket</v>
      </c>
      <c r="I123" s="42" t="str">
        <f>IF(I121=0,"",I122/I121)</f>
        <v/>
      </c>
      <c r="J123" s="42" t="str">
        <f>IF(J121=0,"",J122/J121)</f>
        <v/>
      </c>
      <c r="K123" s="89" t="str">
        <f t="shared" ref="K123" si="54">IF(I123="","",100*(J123-I123))</f>
        <v/>
      </c>
      <c r="L123" s="90" t="str">
        <f t="shared" si="52"/>
        <v/>
      </c>
    </row>
    <row r="124" spans="1:12" x14ac:dyDescent="0.15">
      <c r="A124" s="4"/>
      <c r="B124" s="61"/>
      <c r="C124" s="62"/>
      <c r="D124" s="26"/>
      <c r="E124" s="36"/>
      <c r="F124" s="125"/>
      <c r="G124" s="125"/>
      <c r="I124" s="35"/>
      <c r="J124" s="35"/>
      <c r="K124" s="52"/>
      <c r="L124" s="52"/>
    </row>
    <row r="125" spans="1:12" x14ac:dyDescent="0.15">
      <c r="A125" s="7"/>
      <c r="B125" s="63"/>
      <c r="C125" s="64"/>
      <c r="D125" s="27">
        <f>C125-B125</f>
        <v>0</v>
      </c>
      <c r="E125" s="23" t="str">
        <f>IF(B125="","",IF(B125=0,"",(C125/B125)-1))</f>
        <v/>
      </c>
      <c r="F125" s="98" t="b">
        <f>IF(B125="",IF(Aloitus_Start!$D$1="Suomi","Tieto puuttuu: "&amp;B$3,IF(Aloitus_Start!$D$1="Svenska","Information saknas: "&amp;B$3)),"")</f>
        <v>0</v>
      </c>
      <c r="G125" s="98" t="b">
        <f>IF(C125="",IF(Aloitus_Start!$D$1="Suomi","Tieto puuttuu: "&amp;C$3,IF(Aloitus_Start!$D$1="Svenska","Information saknas: "&amp;C$3)),"")</f>
        <v>0</v>
      </c>
      <c r="H125" s="94" t="str">
        <f>IF(Aloitus_Start!$D$1="Suomi","Kokoelmatietokannan käyttö",IF(Aloitus_Start!$D$1="Svenska","Användning av samlingsdatabasen","Valitse kieli - Välj spåket"))</f>
        <v>Valitse kieli - Välj spåket</v>
      </c>
      <c r="I125" s="35">
        <f>B$3</f>
        <v>0</v>
      </c>
      <c r="J125" s="35">
        <f>C$3</f>
        <v>0</v>
      </c>
      <c r="K125" s="52" t="str">
        <f>IF(Aloitus_Start!$D$1="Suomi","Muutos",IF(Aloitus_Start!$D$1="Svenska","Förändring","Valitse kieli - Välj spåket"))</f>
        <v>Valitse kieli - Välj spåket</v>
      </c>
      <c r="L125" s="52" t="str">
        <f>IF(Aloitus_Start!$D$1="Suomi","Muutos%",IF(Aloitus_Start!$D$1="Svenska","Förändr%","Valitse kieli - Välj spåket"))</f>
        <v>Valitse kieli - Välj spåket</v>
      </c>
    </row>
    <row r="126" spans="1:12" x14ac:dyDescent="0.15">
      <c r="A126" s="4"/>
      <c r="B126" s="61"/>
      <c r="C126" s="62"/>
      <c r="D126" s="129" t="str">
        <f>IF(Aloitus_Start!$D$1="Suomi","Muutos",IF(Aloitus_Start!$D$1="Svenska","Förändring","Valitse kieli - Välj spåket"))</f>
        <v>Valitse kieli - Välj spåket</v>
      </c>
      <c r="E126" s="129" t="str">
        <f>IF(Aloitus_Start!$D$1="Suomi","Muutos%",IF(Aloitus_Start!$D$1="Svenska","Förändr%","Valitse kieli - Välj spåket"))</f>
        <v>Valitse kieli - Välj spåket</v>
      </c>
      <c r="F126" s="125"/>
      <c r="G126" s="125"/>
      <c r="H126" s="38" t="str">
        <f>IF(Aloitus_Start!$D$1="Suomi","Katsotut tietueet",IF(Aloitus_Start!$D$1="Svenska","Granskade poster","Valitse kieli - Välj spåket"))</f>
        <v>Valitse kieli - Välj spåket</v>
      </c>
      <c r="I126" s="38">
        <f t="shared" ref="I126:J128" si="55">B377</f>
        <v>0</v>
      </c>
      <c r="J126" s="38">
        <f t="shared" si="55"/>
        <v>0</v>
      </c>
      <c r="K126" s="93">
        <f t="shared" ref="K126:K130" si="56">IF(I126="","",J126-I126)</f>
        <v>0</v>
      </c>
      <c r="L126" s="90" t="str">
        <f>IF(I126="","",IF(I126=0,"",(J126/I126)-1))</f>
        <v/>
      </c>
    </row>
    <row r="127" spans="1:12" x14ac:dyDescent="0.15">
      <c r="A127" s="7"/>
      <c r="B127" s="63"/>
      <c r="C127" s="64"/>
      <c r="D127" s="27">
        <f>C127-B127</f>
        <v>0</v>
      </c>
      <c r="E127" s="23" t="str">
        <f>IF(B127="","",IF(B127=0,"",(C127/B127)-1))</f>
        <v/>
      </c>
      <c r="F127" s="98" t="b">
        <f>IF(B127="",IF(Aloitus_Start!$D$1="Suomi","Tieto puuttuu: "&amp;B$3,IF(Aloitus_Start!$D$1="Svenska","Information saknas: "&amp;B$3)),"")</f>
        <v>0</v>
      </c>
      <c r="G127" s="98" t="b">
        <f>IF(C127="",IF(Aloitus_Start!$D$1="Suomi","Tieto puuttuu: "&amp;C$3,IF(Aloitus_Start!$D$1="Svenska","Information saknas: "&amp;C$3)),"")</f>
        <v>0</v>
      </c>
      <c r="H127" s="38" t="str">
        <f>IF(Aloitus_Start!$D$1="Suomi","Tiedonhaut",IF(Aloitus_Start!$D$1="Svenska","Informationssökningar","Valitse kieli - Välj spåket"))</f>
        <v>Valitse kieli - Välj spåket</v>
      </c>
      <c r="I127" s="38">
        <f t="shared" si="55"/>
        <v>0</v>
      </c>
      <c r="J127" s="38">
        <f t="shared" si="55"/>
        <v>0</v>
      </c>
      <c r="K127" s="93">
        <f t="shared" si="56"/>
        <v>0</v>
      </c>
      <c r="L127" s="90" t="str">
        <f>IF(I127="","",IF(I127=0,"",(J127/I127)-1))</f>
        <v/>
      </c>
    </row>
    <row r="128" spans="1:12" x14ac:dyDescent="0.15">
      <c r="A128" s="7"/>
      <c r="B128" s="63"/>
      <c r="C128" s="64"/>
      <c r="D128" s="27">
        <f>C128-B128</f>
        <v>0</v>
      </c>
      <c r="E128" s="23" t="str">
        <f>IF(B128="","",IF(B128=0,"",(C128/B128)-1))</f>
        <v/>
      </c>
      <c r="F128" s="98" t="b">
        <f>IF(B128="",IF(Aloitus_Start!$D$1="Suomi","Tieto puuttuu: "&amp;B$3,IF(Aloitus_Start!$D$1="Svenska","Information saknas: "&amp;B$3)),"")</f>
        <v>0</v>
      </c>
      <c r="G128" s="98" t="b">
        <f>IF(C128="",IF(Aloitus_Start!$D$1="Suomi","Tieto puuttuu: "&amp;C$3,IF(Aloitus_Start!$D$1="Svenska","Information saknas: "&amp;C$3)),"")</f>
        <v>0</v>
      </c>
      <c r="H128" s="38" t="str">
        <f>IF(Aloitus_Start!$D$1="Suomi","Yht.ottokerrat",IF(Aloitus_Start!$D$1="Svenska","Kontakter","Valitse kieli - Välj spåket"))</f>
        <v>Valitse kieli - Välj spåket</v>
      </c>
      <c r="I128" s="38">
        <f t="shared" si="55"/>
        <v>0</v>
      </c>
      <c r="J128" s="38">
        <f t="shared" si="55"/>
        <v>0</v>
      </c>
      <c r="K128" s="93">
        <f t="shared" si="56"/>
        <v>0</v>
      </c>
      <c r="L128" s="90" t="str">
        <f>IF(I128="","",IF(I128=0,"",(J128/I128)-1))</f>
        <v/>
      </c>
    </row>
    <row r="129" spans="1:12" x14ac:dyDescent="0.15">
      <c r="A129" s="7"/>
      <c r="B129" s="63"/>
      <c r="C129" s="64"/>
      <c r="D129" s="27">
        <f>C129-B129</f>
        <v>0</v>
      </c>
      <c r="E129" s="23" t="str">
        <f>IF(B129="","",IF(B129=0,"",(C129/B129)-1))</f>
        <v/>
      </c>
      <c r="F129" s="98" t="b">
        <f>IF(B129="",IF(Aloitus_Start!$D$1="Suomi","Tieto puuttuu: "&amp;B$3,IF(Aloitus_Start!$D$1="Svenska","Information saknas: "&amp;B$3)),"")</f>
        <v>0</v>
      </c>
      <c r="G129" s="98" t="b">
        <f>IF(C129="",IF(Aloitus_Start!$D$1="Suomi","Tieto puuttuu: "&amp;C$3,IF(Aloitus_Start!$D$1="Svenska","Information saknas: "&amp;C$3)),"")</f>
        <v>0</v>
      </c>
      <c r="H129" s="38" t="str">
        <f>IF(Aloitus_Start!$D$1="Suomi","Katsotut tietuteet / yht.ottokerta",IF(Aloitus_Start!$D$1="Svenska","Granskade poster / kontakt","Valitse kieli - Välj spåket"))</f>
        <v>Valitse kieli - Välj spåket</v>
      </c>
      <c r="I129" s="14" t="str">
        <f>IF(I128=0,"",I126/I128)</f>
        <v/>
      </c>
      <c r="J129" s="14" t="str">
        <f>IF(J128=0,"",J126/J128)</f>
        <v/>
      </c>
      <c r="K129" s="93" t="str">
        <f t="shared" si="56"/>
        <v/>
      </c>
      <c r="L129" s="90" t="str">
        <f t="shared" ref="L129:L131" si="57">IF(I129="","",IF(I129=0,"",(J129/I129)-1))</f>
        <v/>
      </c>
    </row>
    <row r="130" spans="1:12" x14ac:dyDescent="0.15">
      <c r="A130" s="7"/>
      <c r="B130" s="63"/>
      <c r="C130" s="64"/>
      <c r="D130" s="27">
        <f>C130-B130</f>
        <v>0</v>
      </c>
      <c r="E130" s="23" t="str">
        <f>IF(B130="","",IF(B130=0,"",(C130/B130)-1))</f>
        <v/>
      </c>
      <c r="F130" s="98" t="b">
        <f>IF(B130="",IF(Aloitus_Start!$D$1="Suomi","Tieto puuttuu: "&amp;B$3,IF(Aloitus_Start!$D$1="Svenska","Information saknas: "&amp;B$3)),"")</f>
        <v>0</v>
      </c>
      <c r="G130" s="98" t="b">
        <f>IF(C130="",IF(Aloitus_Start!$D$1="Suomi","Tieto puuttuu: "&amp;C$3,IF(Aloitus_Start!$D$1="Svenska","Information saknas: "&amp;C$3)),"")</f>
        <v>0</v>
      </c>
      <c r="H130" s="38" t="str">
        <f>IF(Aloitus_Start!$D$1="Suomi","Tiedohaut / yht.ottokerta",IF(Aloitus_Start!$D$1="Svenska","Informationssökningar / kontakt","Valitse kieli - Välj spåket"))</f>
        <v>Valitse kieli - Välj spåket</v>
      </c>
      <c r="I130" s="14" t="str">
        <f>IF(I128=0,"",I127/I128)</f>
        <v/>
      </c>
      <c r="J130" s="14" t="str">
        <f>IF(J128=0,"",J127/J128)</f>
        <v/>
      </c>
      <c r="K130" s="93" t="str">
        <f t="shared" si="56"/>
        <v/>
      </c>
      <c r="L130" s="90" t="str">
        <f t="shared" si="57"/>
        <v/>
      </c>
    </row>
    <row r="131" spans="1:12" x14ac:dyDescent="0.15">
      <c r="A131" s="7"/>
      <c r="B131" s="63"/>
      <c r="C131" s="64"/>
      <c r="D131" s="27">
        <f>C131-B131</f>
        <v>0</v>
      </c>
      <c r="E131" s="23" t="str">
        <f>IF(B131="","",IF(B131=0,"",(C131/B131)-1))</f>
        <v/>
      </c>
      <c r="F131" s="98" t="b">
        <f>IF(B131="",IF(Aloitus_Start!$D$1="Suomi","Tieto puuttuu: "&amp;B$3,IF(Aloitus_Start!$D$1="Svenska","Information saknas: "&amp;B$3)),"")</f>
        <v>0</v>
      </c>
      <c r="G131" s="98" t="b">
        <f>IF(C131="",IF(Aloitus_Start!$D$1="Suomi","Tieto puuttuu: "&amp;C$3,IF(Aloitus_Start!$D$1="Svenska","Information saknas: "&amp;C$3)),"")</f>
        <v>0</v>
      </c>
      <c r="H131" s="38" t="str">
        <f>IF(Aloitus_Start!$D$1="Suomi","Katsottujen osuus hauista",IF(Aloitus_Start!$D$1="Svenska","Antal granskade av sökningar","Valitse kieli - Välj spåket"))</f>
        <v>Valitse kieli - Välj spåket</v>
      </c>
      <c r="I131" s="42" t="str">
        <f>IF(I127=0,"",I126/I127)</f>
        <v/>
      </c>
      <c r="J131" s="42" t="str">
        <f>IF(J127=0,"",J126/J127)</f>
        <v/>
      </c>
      <c r="K131" s="89" t="str">
        <f t="shared" ref="K131" si="58">IF(I131="","",100*(J131-I131))</f>
        <v/>
      </c>
      <c r="L131" s="90" t="str">
        <f t="shared" si="57"/>
        <v/>
      </c>
    </row>
    <row r="132" spans="1:12" x14ac:dyDescent="0.15">
      <c r="A132" s="4"/>
      <c r="B132" s="61"/>
      <c r="C132" s="62"/>
      <c r="D132" s="129" t="str">
        <f>IF(Aloitus_Start!$D$1="Suomi","Muutos",IF(Aloitus_Start!$D$1="Svenska","Förändring","Valitse kieli - Välj spåket"))</f>
        <v>Valitse kieli - Välj spåket</v>
      </c>
      <c r="E132" s="129" t="str">
        <f>IF(Aloitus_Start!$D$1="Suomi","Muutos%",IF(Aloitus_Start!$D$1="Svenska","Förändr%","Valitse kieli - Välj spåket"))</f>
        <v>Valitse kieli - Välj spåket</v>
      </c>
      <c r="F132" s="125"/>
      <c r="G132" s="125"/>
      <c r="K132" s="92"/>
    </row>
    <row r="133" spans="1:12" x14ac:dyDescent="0.15">
      <c r="A133" s="7"/>
      <c r="B133" s="63"/>
      <c r="C133" s="64"/>
      <c r="D133" s="27">
        <f>C133-B133</f>
        <v>0</v>
      </c>
      <c r="E133" s="23" t="str">
        <f>IF(B133="","",IF(B133=0,"",(C133/B133)-1))</f>
        <v/>
      </c>
      <c r="F133" s="98" t="b">
        <f>IF(B133="",IF(Aloitus_Start!$D$1="Suomi","Tieto puuttuu: "&amp;B$3,IF(Aloitus_Start!$D$1="Svenska","Information saknas: "&amp;B$3)),"")</f>
        <v>0</v>
      </c>
      <c r="G133" s="98" t="b">
        <f>IF(C133="",IF(Aloitus_Start!$D$1="Suomi","Tieto puuttuu: "&amp;C$3,IF(Aloitus_Start!$D$1="Svenska","Information saknas: "&amp;C$3)),"")</f>
        <v>0</v>
      </c>
      <c r="H133" s="13" t="str">
        <f>IF(Aloitus_Start!$D$1="Suomi",MID(A380,7,25),IF(Aloitus_Start!$D$1="Svenska",MID(A380,7,43),"Valitse kieli - Välj spåket"))</f>
        <v>Valitse kieli - Välj spåket</v>
      </c>
      <c r="I133" s="35">
        <f>B$3</f>
        <v>0</v>
      </c>
      <c r="J133" s="35">
        <f>C$3</f>
        <v>0</v>
      </c>
      <c r="K133" s="52" t="str">
        <f>IF(Aloitus_Start!$D$1="Suomi","Muutos",IF(Aloitus_Start!$D$1="Svenska","Förändring","Valitse kieli - Välj spåket"))</f>
        <v>Valitse kieli - Välj spåket</v>
      </c>
      <c r="L133" s="52" t="str">
        <f>IF(Aloitus_Start!$D$1="Suomi","Muutos%",IF(Aloitus_Start!$D$1="Svenska","Förändr%","Valitse kieli - Välj spåket"))</f>
        <v>Valitse kieli - Välj spåket</v>
      </c>
    </row>
    <row r="134" spans="1:12" x14ac:dyDescent="0.15">
      <c r="A134" s="7"/>
      <c r="B134" s="63"/>
      <c r="C134" s="64"/>
      <c r="D134" s="27">
        <f>C134-B134</f>
        <v>0</v>
      </c>
      <c r="E134" s="23" t="str">
        <f>IF(B134="","",IF(B134=0,"",(C134/B134)-1))</f>
        <v/>
      </c>
      <c r="F134" s="98" t="b">
        <f>IF(B134="",IF(Aloitus_Start!$D$1="Suomi","Tieto puuttuu: "&amp;B$3,IF(Aloitus_Start!$D$1="Svenska","Information saknas: "&amp;B$3)),"")</f>
        <v>0</v>
      </c>
      <c r="G134" s="98" t="b">
        <f>IF(C134="",IF(Aloitus_Start!$D$1="Suomi","Tieto puuttuu: "&amp;C$3,IF(Aloitus_Start!$D$1="Svenska","Information saknas: "&amp;C$3)),"")</f>
        <v>0</v>
      </c>
      <c r="H134" s="38" t="str">
        <f>IF(Aloitus_Start!$D$1="Suomi","Tiedonhaut",IF(Aloitus_Start!$D$1="Svenska","Informationssökningar","Valitse kieli - Välj spåket"))</f>
        <v>Valitse kieli - Välj spåket</v>
      </c>
      <c r="I134" s="38">
        <f>B381</f>
        <v>0</v>
      </c>
      <c r="J134" s="38">
        <f>C381</f>
        <v>0</v>
      </c>
      <c r="K134" s="93">
        <f>IF(I134="","",100*(J134-I134))</f>
        <v>0</v>
      </c>
      <c r="L134" s="90" t="str">
        <f>IF(I134="","",IF(I134=0,"",(J134/I134)-1))</f>
        <v/>
      </c>
    </row>
    <row r="135" spans="1:12" x14ac:dyDescent="0.15">
      <c r="A135" s="7"/>
      <c r="B135" s="63"/>
      <c r="C135" s="64"/>
      <c r="D135" s="27">
        <f>C135-B135</f>
        <v>0</v>
      </c>
      <c r="E135" s="23" t="str">
        <f>IF(B135="","",IF(B135=0,"",(C135/B135)-1))</f>
        <v/>
      </c>
      <c r="F135" s="98" t="b">
        <f>IF(B135="",IF(Aloitus_Start!$D$1="Suomi","Tieto puuttuu: "&amp;B$3,IF(Aloitus_Start!$D$1="Svenska","Information saknas: "&amp;B$3)),"")</f>
        <v>0</v>
      </c>
      <c r="G135" s="98" t="b">
        <f>IF(C135="",IF(Aloitus_Start!$D$1="Suomi","Tieto puuttuu: "&amp;C$3,IF(Aloitus_Start!$D$1="Svenska","Information saknas: "&amp;C$3)),"")</f>
        <v>0</v>
      </c>
      <c r="H135" s="38" t="str">
        <f>IF(Aloitus_Start!$D$1="Suomi","Yht.ottokerrat",IF(Aloitus_Start!$D$1="Svenska","Kontakter","Valitse kieli - Välj spåket"))</f>
        <v>Valitse kieli - Välj spåket</v>
      </c>
      <c r="I135" s="38">
        <f>B382</f>
        <v>0</v>
      </c>
      <c r="J135" s="38">
        <f>C382</f>
        <v>0</v>
      </c>
      <c r="K135" s="93">
        <f t="shared" ref="K135" si="59">IF(I135="","",100*(J135-I135))</f>
        <v>0</v>
      </c>
      <c r="L135" s="90" t="str">
        <f t="shared" ref="L135" si="60">IF(I135="","",IF(I135=0,"",(J135/I135)-1))</f>
        <v/>
      </c>
    </row>
    <row r="136" spans="1:12" x14ac:dyDescent="0.15">
      <c r="A136" s="4"/>
      <c r="B136" s="61"/>
      <c r="C136" s="62"/>
      <c r="D136" s="26"/>
      <c r="E136" s="36"/>
      <c r="F136" s="125"/>
      <c r="G136" s="125"/>
    </row>
    <row r="137" spans="1:12" x14ac:dyDescent="0.15">
      <c r="A137" s="4"/>
      <c r="B137" s="61"/>
      <c r="C137" s="62"/>
      <c r="D137" s="129" t="str">
        <f>IF(Aloitus_Start!$D$1="Suomi","Muutos",IF(Aloitus_Start!$D$1="Svenska","Förändring","Valitse kieli - Välj spåket"))</f>
        <v>Valitse kieli - Välj spåket</v>
      </c>
      <c r="E137" s="129" t="str">
        <f>IF(Aloitus_Start!$D$1="Suomi","Muutos%",IF(Aloitus_Start!$D$1="Svenska","Förändr%","Valitse kieli - Välj spåket"))</f>
        <v>Valitse kieli - Välj spåket</v>
      </c>
      <c r="F137" s="125"/>
      <c r="G137" s="125"/>
      <c r="H137" s="13" t="str">
        <f>IF(Aloitus_Start!$D$1="Suomi",MID(A383,7,26),IF(Aloitus_Start!$D$1="Svenska",MID(A383,7,24),"Valitse kieli - Välj spåket"))</f>
        <v>Valitse kieli - Välj spåket</v>
      </c>
      <c r="I137" s="35">
        <f>B$3</f>
        <v>0</v>
      </c>
      <c r="J137" s="35">
        <f>C$3</f>
        <v>0</v>
      </c>
      <c r="K137" s="52" t="str">
        <f>IF(Aloitus_Start!$D$1="Suomi","Muutos",IF(Aloitus_Start!$D$1="Svenska","Förändring","Valitse kieli - Välj spåket"))</f>
        <v>Valitse kieli - Välj spåket</v>
      </c>
      <c r="L137" s="52" t="str">
        <f>IF(Aloitus_Start!$D$1="Suomi","Muutos%",IF(Aloitus_Start!$D$1="Svenska","Förändr%","Valitse kieli - Välj spåket"))</f>
        <v>Valitse kieli - Välj spåket</v>
      </c>
    </row>
    <row r="138" spans="1:12" x14ac:dyDescent="0.15">
      <c r="A138" s="7"/>
      <c r="B138" s="63"/>
      <c r="C138" s="64"/>
      <c r="D138" s="27">
        <f>C138-B138</f>
        <v>0</v>
      </c>
      <c r="E138" s="23" t="str">
        <f>IF(B138="","",IF(B138=0,"",(C138/B138)-1))</f>
        <v/>
      </c>
      <c r="F138" s="98" t="b">
        <f>IF(B138="",IF(Aloitus_Start!$D$1="Suomi","Tieto puuttuu: "&amp;B$3,IF(Aloitus_Start!$D$1="Svenska","Information saknas: "&amp;B$3)),"")</f>
        <v>0</v>
      </c>
      <c r="G138" s="98" t="b">
        <f>IF(C138="",IF(Aloitus_Start!$D$1="Suomi","Tieto puuttuu: "&amp;C$3,IF(Aloitus_Start!$D$1="Svenska","Information saknas: "&amp;C$3)),"")</f>
        <v>0</v>
      </c>
      <c r="H138" s="39" t="str">
        <f>IF(Aloitus_Start!$D$1="Suomi",MID(A384,9,17),IF(Aloitus_Start!$D$1="Svenska",MID(A384,9,16),"Valitse kieli - Välj spåket"))</f>
        <v>Valitse kieli - Välj spåket</v>
      </c>
      <c r="I138" s="38">
        <f t="shared" ref="I138:J143" si="61">B384</f>
        <v>0</v>
      </c>
      <c r="J138" s="38">
        <f t="shared" si="61"/>
        <v>0</v>
      </c>
      <c r="K138" s="93">
        <f t="shared" ref="K138:K143" si="62">J138-I138</f>
        <v>0</v>
      </c>
      <c r="L138" s="90" t="str">
        <f t="shared" ref="L138:L143" si="63">IF(I138="","",IF(I138=0,"",(J138/I138)-1))</f>
        <v/>
      </c>
    </row>
    <row r="139" spans="1:12" x14ac:dyDescent="0.15">
      <c r="A139" s="7"/>
      <c r="B139" s="63"/>
      <c r="C139" s="64"/>
      <c r="D139" s="27">
        <f>C139-B139</f>
        <v>0</v>
      </c>
      <c r="E139" s="23" t="str">
        <f>IF(B139="","",IF(B139=0,"",(C139/B139)-1))</f>
        <v/>
      </c>
      <c r="F139" s="98" t="b">
        <f>IF(B139="",IF(Aloitus_Start!$D$1="Suomi","Tieto puuttuu: "&amp;B$3,IF(Aloitus_Start!$D$1="Svenska","Information saknas: "&amp;B$3)),"")</f>
        <v>0</v>
      </c>
      <c r="G139" s="98" t="b">
        <f>IF(C139="",IF(Aloitus_Start!$D$1="Suomi","Tieto puuttuu: "&amp;C$3,IF(Aloitus_Start!$D$1="Svenska","Information saknas: "&amp;C$3)),"")</f>
        <v>0</v>
      </c>
      <c r="H139" s="38" t="str">
        <f>IF(Aloitus_Start!$D$1="Suomi","Katsotut, FinELib (tietoa ei saada)",IF(Aloitus_Start!$D$1="Svenska","Granskade poster, FinELib (data fås ej)","Valitse kieli - Välj spåket"))</f>
        <v>Valitse kieli - Välj spåket</v>
      </c>
      <c r="I139" s="38">
        <f t="shared" si="61"/>
        <v>0</v>
      </c>
      <c r="J139" s="38">
        <f t="shared" si="61"/>
        <v>0</v>
      </c>
      <c r="K139" s="93">
        <f t="shared" si="62"/>
        <v>0</v>
      </c>
      <c r="L139" s="90" t="str">
        <f t="shared" si="63"/>
        <v/>
      </c>
    </row>
    <row r="140" spans="1:12" x14ac:dyDescent="0.15">
      <c r="A140" s="3"/>
      <c r="B140" s="101"/>
      <c r="C140" s="102"/>
      <c r="D140" s="43"/>
      <c r="E140" s="44"/>
      <c r="F140" s="124"/>
      <c r="G140" s="124"/>
      <c r="H140" s="38" t="str">
        <f>IF(Aloitus_Start!$D$1="Suomi","Katsotut, muut",IF(Aloitus_Start!$D$1="Svenska","Granskade, övriga","Valitse kieli - Välj spåket"))</f>
        <v>Valitse kieli - Välj spåket</v>
      </c>
      <c r="I140" s="38">
        <f t="shared" si="61"/>
        <v>0</v>
      </c>
      <c r="J140" s="38">
        <f t="shared" si="61"/>
        <v>0</v>
      </c>
      <c r="K140" s="93">
        <f t="shared" si="62"/>
        <v>0</v>
      </c>
      <c r="L140" s="90" t="str">
        <f t="shared" si="63"/>
        <v/>
      </c>
    </row>
    <row r="141" spans="1:12" x14ac:dyDescent="0.15">
      <c r="A141" s="4"/>
      <c r="B141" s="61"/>
      <c r="C141" s="62"/>
      <c r="D141" s="129" t="str">
        <f>IF(Aloitus_Start!$D$1="Suomi","Muutos",IF(Aloitus_Start!$D$1="Svenska","Förändring","Valitse kieli - Välj spåket"))</f>
        <v>Valitse kieli - Välj spåket</v>
      </c>
      <c r="E141" s="129" t="str">
        <f>IF(Aloitus_Start!$D$1="Suomi","Muutos%",IF(Aloitus_Start!$D$1="Svenska","Förändr%","Valitse kieli - Välj spåket"))</f>
        <v>Valitse kieli - Välj spåket</v>
      </c>
      <c r="F141" s="125"/>
      <c r="G141" s="125"/>
      <c r="H141" s="38" t="str">
        <f>IF(Aloitus_Start!$D$1="Suomi","Tiedonhaut yht",IF(Aloitus_Start!$D$1="Svenska","Informationssökningar, sammanl","Valitse kieli - Välj spåket"))</f>
        <v>Valitse kieli - Välj spåket</v>
      </c>
      <c r="I141" s="38">
        <f t="shared" si="61"/>
        <v>0</v>
      </c>
      <c r="J141" s="38">
        <f t="shared" si="61"/>
        <v>0</v>
      </c>
      <c r="K141" s="93">
        <f t="shared" si="62"/>
        <v>0</v>
      </c>
      <c r="L141" s="90" t="str">
        <f t="shared" si="63"/>
        <v/>
      </c>
    </row>
    <row r="142" spans="1:12" x14ac:dyDescent="0.15">
      <c r="A142" s="7"/>
      <c r="B142" s="63"/>
      <c r="C142" s="64"/>
      <c r="D142" s="27">
        <f>C142-B142</f>
        <v>0</v>
      </c>
      <c r="E142" s="23" t="str">
        <f>IF(B142="","",IF(B142=0,"",(C142/B142)-1))</f>
        <v/>
      </c>
      <c r="F142" s="98" t="b">
        <f>IF(B142="",IF(Aloitus_Start!$D$1="Suomi","Tieto puuttuu: "&amp;B$3,IF(Aloitus_Start!$D$1="Svenska","Information saknas: "&amp;B$3)),"")</f>
        <v>0</v>
      </c>
      <c r="G142" s="98" t="b">
        <f>IF(C142="",IF(Aloitus_Start!$D$1="Suomi","Tieto puuttuu: "&amp;C$3,IF(Aloitus_Start!$D$1="Svenska","Information saknas: "&amp;C$3)),"")</f>
        <v>0</v>
      </c>
      <c r="H142" s="38" t="str">
        <f>IF(Aloitus_Start!$D$1="Suomi","FinELib-haut",IF(Aloitus_Start!$D$1="Svenska","FinELibsökningar","Valitse kieli - Välj spåket"))</f>
        <v>Valitse kieli - Välj spåket</v>
      </c>
      <c r="I142" s="38">
        <f t="shared" si="61"/>
        <v>0</v>
      </c>
      <c r="J142" s="38">
        <f t="shared" si="61"/>
        <v>0</v>
      </c>
      <c r="K142" s="93">
        <f t="shared" si="62"/>
        <v>0</v>
      </c>
      <c r="L142" s="90" t="str">
        <f t="shared" si="63"/>
        <v/>
      </c>
    </row>
    <row r="143" spans="1:12" x14ac:dyDescent="0.15">
      <c r="A143" s="7"/>
      <c r="B143" s="63"/>
      <c r="C143" s="64"/>
      <c r="D143" s="27">
        <f>C143-B143</f>
        <v>0</v>
      </c>
      <c r="E143" s="23" t="str">
        <f>IF(B143="","",IF(B143=0,"",(C143/B143)-1))</f>
        <v/>
      </c>
      <c r="F143" s="98" t="b">
        <f>IF(B143="",IF(Aloitus_Start!$D$1="Suomi","Tieto puuttuu: "&amp;B$3,IF(Aloitus_Start!$D$1="Svenska","Information saknas: "&amp;B$3)),"")</f>
        <v>0</v>
      </c>
      <c r="G143" s="98" t="b">
        <f>IF(C143="",IF(Aloitus_Start!$D$1="Suomi","Tieto puuttuu: "&amp;C$3,IF(Aloitus_Start!$D$1="Svenska","Information saknas: "&amp;C$3)),"")</f>
        <v>0</v>
      </c>
      <c r="H143" s="38" t="str">
        <f>IF(Aloitus_Start!$D$1="Suomi","Muut haut",IF(Aloitus_Start!$D$1="Svenska","Övriga sökningar","Valitse kieli - Välj spåket"))</f>
        <v>Valitse kieli - Välj spåket</v>
      </c>
      <c r="I143" s="38">
        <f t="shared" si="61"/>
        <v>0</v>
      </c>
      <c r="J143" s="38">
        <f t="shared" si="61"/>
        <v>0</v>
      </c>
      <c r="K143" s="93">
        <f t="shared" si="62"/>
        <v>0</v>
      </c>
      <c r="L143" s="90" t="str">
        <f t="shared" si="63"/>
        <v/>
      </c>
    </row>
    <row r="144" spans="1:12" x14ac:dyDescent="0.15">
      <c r="A144" s="7"/>
      <c r="B144" s="63"/>
      <c r="C144" s="64"/>
      <c r="D144" s="27">
        <f>C144-B144</f>
        <v>0</v>
      </c>
      <c r="E144" s="23" t="str">
        <f>IF(B144="","",IF(B144=0,"",(C144/B144)-1))</f>
        <v/>
      </c>
      <c r="F144" s="98" t="b">
        <f>IF(B144="",IF(Aloitus_Start!$D$1="Suomi","Tieto puuttuu: "&amp;B$3,IF(Aloitus_Start!$D$1="Svenska","Information saknas: "&amp;B$3)),"")</f>
        <v>0</v>
      </c>
      <c r="G144" s="98" t="b">
        <f>IF(C144="",IF(Aloitus_Start!$D$1="Suomi","Tieto puuttuu: "&amp;C$3,IF(Aloitus_Start!$D$1="Svenska","Information saknas: "&amp;C$3)),"")</f>
        <v>0</v>
      </c>
      <c r="H144" s="38" t="str">
        <f>IF(Aloitus_Start!$D$1="Suomi","Katsotut tietueet",IF(Aloitus_Start!$D$1="Svenska","Granskade poster","Valitse kieli - Välj spåket"))</f>
        <v>Valitse kieli - Välj spåket</v>
      </c>
      <c r="I144" s="35">
        <f>B$3</f>
        <v>0</v>
      </c>
      <c r="J144" s="35">
        <f>C$3</f>
        <v>0</v>
      </c>
      <c r="K144" s="52" t="str">
        <f>IF(Aloitus_Start!$D$1="Suomi","Muutos",IF(Aloitus_Start!$D$1="Svenska","Förändring","Valitse kieli - Välj spåket"))</f>
        <v>Valitse kieli - Välj spåket</v>
      </c>
      <c r="L144" s="52" t="str">
        <f>IF(Aloitus_Start!$D$1="Suomi","Muutos%",IF(Aloitus_Start!$D$1="Svenska","Förändr%","Valitse kieli - Välj spåket"))</f>
        <v>Valitse kieli - Välj spåket</v>
      </c>
    </row>
    <row r="145" spans="1:12" x14ac:dyDescent="0.15">
      <c r="A145" s="83"/>
      <c r="B145" s="63"/>
      <c r="C145" s="64"/>
      <c r="D145" s="27">
        <f>C145-B145</f>
        <v>0</v>
      </c>
      <c r="E145" s="23" t="str">
        <f>IF(B145="","",IF(B145=0,"",(C145/B145)-1))</f>
        <v/>
      </c>
      <c r="F145" s="132" t="b">
        <f>IF(B145="",IF(Aloitus_Start!$D$1="Suomi","Tieto puuttuu: "&amp;B$3,IF(Aloitus_Start!$D$1="Svenska","Information saknas: "&amp;B$3)),"")</f>
        <v>0</v>
      </c>
      <c r="G145" s="132" t="b">
        <f>IF(C145="",IF(Aloitus_Start!$D$1="Suomi","Tieto puuttuu: "&amp;C$3,IF(Aloitus_Start!$D$1="Svenska","Information saknas: "&amp;C$3)),"")</f>
        <v>0</v>
      </c>
      <c r="H145" s="39" t="s">
        <v>0</v>
      </c>
      <c r="I145" s="42" t="str">
        <f>IF(I138=0,"",I139/I$138)</f>
        <v/>
      </c>
      <c r="J145" s="42" t="str">
        <f>IF(J138=0,"",J139/J$138)</f>
        <v/>
      </c>
      <c r="K145" s="89" t="str">
        <f t="shared" ref="K145:K149" si="64">IF(I145="","",100*(J145-I145))</f>
        <v/>
      </c>
      <c r="L145" s="90" t="str">
        <f t="shared" ref="L145:L146" si="65">IF(I145="","",IF(I145=0,"",(J145/I145)-1))</f>
        <v/>
      </c>
    </row>
    <row r="146" spans="1:12" x14ac:dyDescent="0.15">
      <c r="A146" s="83"/>
      <c r="B146" s="63"/>
      <c r="C146" s="64"/>
      <c r="D146" s="27">
        <f>C146-B146</f>
        <v>0</v>
      </c>
      <c r="E146" s="23" t="str">
        <f>IF(B146="","",IF(B146=0,"",(C146/B146)-1))</f>
        <v/>
      </c>
      <c r="F146" s="132" t="b">
        <f>IF(B146="",IF(Aloitus_Start!$D$1="Suomi","Tieto puuttuu: "&amp;B$3,IF(Aloitus_Start!$D$1="Svenska","Information saknas: "&amp;B$3)),"")</f>
        <v>0</v>
      </c>
      <c r="G146" s="132" t="b">
        <f>IF(C146="",IF(Aloitus_Start!$D$1="Suomi","Tieto puuttuu: "&amp;C$3,IF(Aloitus_Start!$D$1="Svenska","Information saknas: "&amp;C$3)),"")</f>
        <v>0</v>
      </c>
      <c r="H146" s="38" t="str">
        <f>IF(Aloitus_Start!$D$1="Suomi","Muut",IF(Aloitus_Start!$D$1="Svenska","Övriga","Valitse kieli - Välj spåket"))</f>
        <v>Valitse kieli - Välj spåket</v>
      </c>
      <c r="I146" s="42" t="str">
        <f>IF(I138=0,"",I140/I$138)</f>
        <v/>
      </c>
      <c r="J146" s="42" t="str">
        <f>IF(J138=0,"",J140/J$138)</f>
        <v/>
      </c>
      <c r="K146" s="89" t="str">
        <f t="shared" si="64"/>
        <v/>
      </c>
      <c r="L146" s="90" t="str">
        <f t="shared" si="65"/>
        <v/>
      </c>
    </row>
    <row r="147" spans="1:12" x14ac:dyDescent="0.15">
      <c r="A147" s="4"/>
      <c r="B147" s="61"/>
      <c r="C147" s="62"/>
      <c r="D147" s="129" t="str">
        <f>IF(Aloitus_Start!$D$1="Suomi","Muutos",IF(Aloitus_Start!$D$1="Svenska","Förändring","Valitse kieli - Välj spåket"))</f>
        <v>Valitse kieli - Välj spåket</v>
      </c>
      <c r="E147" s="129" t="str">
        <f>IF(Aloitus_Start!$D$1="Suomi","Muutos%",IF(Aloitus_Start!$D$1="Svenska","Förändr%","Valitse kieli - Välj spåket"))</f>
        <v>Valitse kieli - Välj spåket</v>
      </c>
      <c r="F147" s="125"/>
      <c r="G147" s="125"/>
      <c r="H147" s="38" t="str">
        <f>IF(Aloitus_Start!$D$1="Suomi","Tiedonhaut",IF(Aloitus_Start!$D$1="Svenska","Informationssökningar","Valitse kieli - Välj spåket"))</f>
        <v>Valitse kieli - Välj spåket</v>
      </c>
      <c r="I147" s="35">
        <f>B$3</f>
        <v>0</v>
      </c>
      <c r="J147" s="35">
        <f>C$3</f>
        <v>0</v>
      </c>
      <c r="K147" s="52" t="str">
        <f>IF(Aloitus_Start!$D$1="Suomi","Muutos",IF(Aloitus_Start!$D$1="Svenska","Förändring","Valitse kieli - Välj spåket"))</f>
        <v>Valitse kieli - Välj spåket</v>
      </c>
      <c r="L147" s="52" t="str">
        <f>IF(Aloitus_Start!$D$1="Suomi","Muutos%",IF(Aloitus_Start!$D$1="Svenska","Förändr%","Valitse kieli - Välj spåket"))</f>
        <v>Valitse kieli - Välj spåket</v>
      </c>
    </row>
    <row r="148" spans="1:12" x14ac:dyDescent="0.15">
      <c r="A148" s="7"/>
      <c r="B148" s="63"/>
      <c r="C148" s="64"/>
      <c r="D148" s="27">
        <f>C148-B148</f>
        <v>0</v>
      </c>
      <c r="E148" s="23" t="str">
        <f>IF(B148="","",IF(B148=0,"",(C148/B148)-1))</f>
        <v/>
      </c>
      <c r="F148" s="98" t="b">
        <f>IF(B148="",IF(Aloitus_Start!$D$1="Suomi","Tieto puuttuu: "&amp;B$3,IF(Aloitus_Start!$D$1="Svenska","Information saknas: "&amp;B$3)),"")</f>
        <v>0</v>
      </c>
      <c r="G148" s="98" t="b">
        <f>IF(C148="",IF(Aloitus_Start!$D$1="Suomi","Tieto puuttuu: "&amp;C$3,IF(Aloitus_Start!$D$1="Svenska","Information saknas: "&amp;C$3)),"")</f>
        <v>0</v>
      </c>
      <c r="H148" s="39" t="s">
        <v>0</v>
      </c>
      <c r="I148" s="42" t="str">
        <f>IF(I141=0,"",I142/I$141)</f>
        <v/>
      </c>
      <c r="J148" s="42" t="str">
        <f>IF(J141=0,"",J142/J$141)</f>
        <v/>
      </c>
      <c r="K148" s="89" t="str">
        <f t="shared" si="64"/>
        <v/>
      </c>
      <c r="L148" s="90" t="str">
        <f t="shared" ref="L148:L149" si="66">IF(I148="","",IF(I148=0,"",(J148/I148)-1))</f>
        <v/>
      </c>
    </row>
    <row r="149" spans="1:12" x14ac:dyDescent="0.15">
      <c r="A149" s="4"/>
      <c r="B149" s="61"/>
      <c r="C149" s="62"/>
      <c r="D149" s="129" t="str">
        <f>IF(Aloitus_Start!$D$1="Suomi","Muutos",IF(Aloitus_Start!$D$1="Svenska","Förändring","Valitse kieli - Välj spåket"))</f>
        <v>Valitse kieli - Välj spåket</v>
      </c>
      <c r="E149" s="129" t="str">
        <f>IF(Aloitus_Start!$D$1="Suomi","Muutos%",IF(Aloitus_Start!$D$1="Svenska","Förändr%","Valitse kieli - Välj spåket"))</f>
        <v>Valitse kieli - Välj spåket</v>
      </c>
      <c r="F149" s="125"/>
      <c r="G149" s="125"/>
      <c r="H149" s="38" t="str">
        <f>IF(Aloitus_Start!$D$1="Suomi","Muut",IF(Aloitus_Start!$D$1="Svenska","Övriga","Valitse kieli - Välj spåket"))</f>
        <v>Valitse kieli - Välj spåket</v>
      </c>
      <c r="I149" s="42" t="str">
        <f>IF(I141=0,"",I143/I$141)</f>
        <v/>
      </c>
      <c r="J149" s="42" t="str">
        <f>IF(J141=0,"",J143/J$141)</f>
        <v/>
      </c>
      <c r="K149" s="89" t="str">
        <f t="shared" si="64"/>
        <v/>
      </c>
      <c r="L149" s="90" t="str">
        <f t="shared" si="66"/>
        <v/>
      </c>
    </row>
    <row r="150" spans="1:12" x14ac:dyDescent="0.15">
      <c r="A150" s="7"/>
      <c r="B150" s="63"/>
      <c r="C150" s="64"/>
      <c r="D150" s="27">
        <f>C150-B150</f>
        <v>0</v>
      </c>
      <c r="E150" s="23" t="str">
        <f>IF(B150="","",IF(B150=0,"",(C150/B150)-1))</f>
        <v/>
      </c>
      <c r="F150" s="98" t="b">
        <f>IF(B150="",IF(Aloitus_Start!$D$1="Suomi","Tieto puuttuu: "&amp;B$3,IF(Aloitus_Start!$D$1="Svenska","Information saknas: "&amp;B$3)),"")</f>
        <v>0</v>
      </c>
      <c r="G150" s="98" t="b">
        <f>IF(C150="",IF(Aloitus_Start!$D$1="Suomi","Tieto puuttuu: "&amp;C$3,IF(Aloitus_Start!$D$1="Svenska","Information saknas: "&amp;C$3)),"")</f>
        <v>0</v>
      </c>
    </row>
    <row r="151" spans="1:12" x14ac:dyDescent="0.15">
      <c r="A151" s="7"/>
      <c r="B151" s="63"/>
      <c r="C151" s="64"/>
      <c r="D151" s="27">
        <f>C151-B151</f>
        <v>0</v>
      </c>
      <c r="E151" s="23" t="str">
        <f>IF(B151="","",IF(B151=0,"",(C151/B151)-1))</f>
        <v/>
      </c>
      <c r="F151" s="98" t="b">
        <f>IF(B151="",IF(Aloitus_Start!$D$1="Suomi","Tieto puuttuu: "&amp;B$3,IF(Aloitus_Start!$D$1="Svenska","Information saknas: "&amp;B$3)),"")</f>
        <v>0</v>
      </c>
      <c r="G151" s="98" t="b">
        <f>IF(C151="",IF(Aloitus_Start!$D$1="Suomi","Tieto puuttuu: "&amp;C$3,IF(Aloitus_Start!$D$1="Svenska","Information saknas: "&amp;C$3)),"")</f>
        <v>0</v>
      </c>
      <c r="H151" s="95" t="str">
        <f>IF(Aloitus_Start!$D$1="Suomi",MID(A390,7,19),IF(Aloitus_Start!$D$1="Svenska",MID(A390,7,24),"Valitse kieli - Välj spåket"))</f>
        <v>Valitse kieli - Välj spåket</v>
      </c>
      <c r="I151" s="35">
        <f>B$3</f>
        <v>0</v>
      </c>
      <c r="J151" s="35">
        <f>C$3</f>
        <v>0</v>
      </c>
      <c r="K151" s="52" t="str">
        <f>IF(Aloitus_Start!$D$1="Suomi","Muutos",IF(Aloitus_Start!$D$1="Svenska","Förändring","Valitse kieli - Välj spåket"))</f>
        <v>Valitse kieli - Välj spåket</v>
      </c>
      <c r="L151" s="52" t="str">
        <f>IF(Aloitus_Start!$D$1="Suomi","Muutos%",IF(Aloitus_Start!$D$1="Svenska","Förändr%","Valitse kieli - Välj spåket"))</f>
        <v>Valitse kieli - Välj spåket</v>
      </c>
    </row>
    <row r="152" spans="1:12" x14ac:dyDescent="0.15">
      <c r="A152" s="3"/>
      <c r="B152" s="101"/>
      <c r="C152" s="102"/>
      <c r="D152" s="133" t="str">
        <f>IF(Aloitus_Start!$D$1="Suomi","Muutos",IF(Aloitus_Start!$D$1="Svenska","Förändring","Valitse kieli - Välj spåket"))</f>
        <v>Valitse kieli - Välj spåket</v>
      </c>
      <c r="E152" s="133" t="str">
        <f>IF(Aloitus_Start!$D$1="Suomi","Muutos%",IF(Aloitus_Start!$D$1="Svenska","Förändr%","Valitse kieli - Välj spåket"))</f>
        <v>Valitse kieli - Välj spåket</v>
      </c>
      <c r="F152" s="124"/>
      <c r="G152" s="124"/>
      <c r="H152" s="39" t="str">
        <f>IF(Aloitus_Start!$D$1="Suomi",MID(A391,9,30),IF(Aloitus_Start!$D$1="Svenska",MID(A391,9,27),"Valitse kieli - Välj spåket"))</f>
        <v>Valitse kieli - Välj spåket</v>
      </c>
      <c r="I152" s="38">
        <f t="shared" ref="I152:J157" si="67">B391</f>
        <v>0</v>
      </c>
      <c r="J152" s="38">
        <f t="shared" si="67"/>
        <v>0</v>
      </c>
      <c r="K152" s="93">
        <f t="shared" ref="K152:K157" si="68">J152-I152</f>
        <v>0</v>
      </c>
      <c r="L152" s="90" t="str">
        <f>IF(I152="","",IF(I152=0,"",(J152/I152)-1))</f>
        <v/>
      </c>
    </row>
    <row r="153" spans="1:12" x14ac:dyDescent="0.15">
      <c r="A153" s="4"/>
      <c r="B153" s="61"/>
      <c r="C153" s="62"/>
      <c r="D153" s="26">
        <f t="shared" ref="D153:D163" si="69">C153-B153</f>
        <v>0</v>
      </c>
      <c r="E153" s="23" t="str">
        <f t="shared" ref="E153:E162" si="70">IF(B153="","",IF(B153=0,"",(C153/B153)-1))</f>
        <v/>
      </c>
      <c r="F153" s="125" t="b">
        <f>IF(B153="",IF(Aloitus_Start!$D$1="Suomi","Tieto puuttuu: "&amp;B$3,IF(Aloitus_Start!$D$1="Svenska","Information saknas: "&amp;B$3)),"")</f>
        <v>0</v>
      </c>
      <c r="G153" s="125" t="b">
        <f>IF(C153="",IF(Aloitus_Start!$D$1="Suomi","Tieto puuttuu: "&amp;C$3,IF(Aloitus_Start!$D$1="Svenska","Information saknas: "&amp;C$3)),"")</f>
        <v>0</v>
      </c>
      <c r="H153" s="38" t="str">
        <f>IF(Aloitus_Start!$D$1="Suomi","Haetut, FinELib",IF(Aloitus_Start!$D$1="Svenska","Sökta, FinELib","Valitse kieli - Välj spåket"))</f>
        <v>Valitse kieli - Välj spåket</v>
      </c>
      <c r="I153" s="38">
        <f t="shared" si="67"/>
        <v>0</v>
      </c>
      <c r="J153" s="38">
        <f t="shared" si="67"/>
        <v>0</v>
      </c>
      <c r="K153" s="93">
        <f t="shared" si="68"/>
        <v>0</v>
      </c>
      <c r="L153" s="90" t="str">
        <f t="shared" ref="L153:L157" si="71">IF(I153="","",IF(I153=0,"",(J153/I153)-1))</f>
        <v/>
      </c>
    </row>
    <row r="154" spans="1:12" x14ac:dyDescent="0.15">
      <c r="A154" s="4"/>
      <c r="B154" s="61"/>
      <c r="C154" s="62"/>
      <c r="D154" s="26">
        <f t="shared" si="69"/>
        <v>0</v>
      </c>
      <c r="E154" s="23" t="str">
        <f t="shared" si="70"/>
        <v/>
      </c>
      <c r="F154" s="125" t="b">
        <f>IF(B154="",IF(Aloitus_Start!$D$1="Suomi","Tieto puuttuu: "&amp;B$3,IF(Aloitus_Start!$D$1="Svenska","Information saknas: "&amp;B$3)),"")</f>
        <v>0</v>
      </c>
      <c r="G154" s="125" t="b">
        <f>IF(C154="",IF(Aloitus_Start!$D$1="Suomi","Tieto puuttuu: "&amp;C$3,IF(Aloitus_Start!$D$1="Svenska","Information saknas: "&amp;C$3)),"")</f>
        <v>0</v>
      </c>
      <c r="H154" s="38" t="str">
        <f>IF(Aloitus_Start!$D$1="Suomi","Haetut, muut",IF(Aloitus_Start!$D$1="Svenska","Sökta, övriga","Valitse kieli - Välj spåket"))</f>
        <v>Valitse kieli - Välj spåket</v>
      </c>
      <c r="I154" s="38">
        <f t="shared" si="67"/>
        <v>0</v>
      </c>
      <c r="J154" s="38">
        <f t="shared" si="67"/>
        <v>0</v>
      </c>
      <c r="K154" s="93">
        <f t="shared" si="68"/>
        <v>0</v>
      </c>
      <c r="L154" s="90" t="str">
        <f t="shared" si="71"/>
        <v/>
      </c>
    </row>
    <row r="155" spans="1:12" x14ac:dyDescent="0.15">
      <c r="A155" s="5"/>
      <c r="B155" s="57"/>
      <c r="C155" s="58"/>
      <c r="D155" s="22">
        <f t="shared" si="69"/>
        <v>0</v>
      </c>
      <c r="E155" s="23" t="str">
        <f t="shared" si="70"/>
        <v/>
      </c>
      <c r="F155" s="126" t="b">
        <f>IF(B155="",IF(Aloitus_Start!$D$1="Suomi","Tieto puuttuu: "&amp;B$3,IF(Aloitus_Start!$D$1="Svenska","Information saknas: "&amp;B$3)),"")</f>
        <v>0</v>
      </c>
      <c r="G155" s="126" t="b">
        <f>IF(C155="",IF(Aloitus_Start!$D$1="Suomi","Tieto puuttuu: "&amp;C$3,IF(Aloitus_Start!$D$1="Svenska","Information saknas: "&amp;C$3)),"")</f>
        <v>0</v>
      </c>
      <c r="H155" s="38" t="str">
        <f>IF(Aloitus_Start!$D$1="Suomi","Tiedonhaut",IF(Aloitus_Start!$D$1="Svenska","Informationssökningar","Valitse kieli - Välj spåket"))</f>
        <v>Valitse kieli - Välj spåket</v>
      </c>
      <c r="I155" s="38">
        <f t="shared" si="67"/>
        <v>0</v>
      </c>
      <c r="J155" s="38">
        <f t="shared" si="67"/>
        <v>0</v>
      </c>
      <c r="K155" s="93">
        <f t="shared" si="68"/>
        <v>0</v>
      </c>
      <c r="L155" s="90" t="str">
        <f t="shared" si="71"/>
        <v/>
      </c>
    </row>
    <row r="156" spans="1:12" x14ac:dyDescent="0.15">
      <c r="A156" s="7"/>
      <c r="B156" s="63"/>
      <c r="C156" s="64"/>
      <c r="D156" s="27">
        <f t="shared" si="69"/>
        <v>0</v>
      </c>
      <c r="E156" s="23" t="str">
        <f t="shared" si="70"/>
        <v/>
      </c>
      <c r="F156" s="98" t="b">
        <f>IF(B156="",IF(Aloitus_Start!$D$1="Suomi","Tieto puuttuu: "&amp;B$3,IF(Aloitus_Start!$D$1="Svenska","Information saknas: "&amp;B$3)),"")</f>
        <v>0</v>
      </c>
      <c r="G156" s="98" t="b">
        <f>IF(C156="",IF(Aloitus_Start!$D$1="Suomi","Tieto puuttuu: "&amp;C$3,IF(Aloitus_Start!$D$1="Svenska","Information saknas: "&amp;C$3)),"")</f>
        <v>0</v>
      </c>
      <c r="H156" s="38" t="str">
        <f>IF(Aloitus_Start!$D$1="Suomi","FinELib-haut",IF(Aloitus_Start!$D$1="Svenska","FinELibsökningar","Valitse kieli - Välj spåket"))</f>
        <v>Valitse kieli - Välj spåket</v>
      </c>
      <c r="I156" s="38">
        <f t="shared" si="67"/>
        <v>0</v>
      </c>
      <c r="J156" s="38">
        <f t="shared" si="67"/>
        <v>0</v>
      </c>
      <c r="K156" s="93">
        <f t="shared" si="68"/>
        <v>0</v>
      </c>
      <c r="L156" s="90" t="str">
        <f t="shared" si="71"/>
        <v/>
      </c>
    </row>
    <row r="157" spans="1:12" x14ac:dyDescent="0.15">
      <c r="A157" s="7"/>
      <c r="B157" s="63"/>
      <c r="C157" s="64"/>
      <c r="D157" s="27">
        <f t="shared" si="69"/>
        <v>0</v>
      </c>
      <c r="E157" s="23" t="str">
        <f t="shared" si="70"/>
        <v/>
      </c>
      <c r="F157" s="98" t="b">
        <f>IF(B157="",IF(Aloitus_Start!$D$1="Suomi","Tieto puuttuu: "&amp;B$3,IF(Aloitus_Start!$D$1="Svenska","Information saknas: "&amp;B$3)),"")</f>
        <v>0</v>
      </c>
      <c r="G157" s="98" t="b">
        <f>IF(C157="",IF(Aloitus_Start!$D$1="Suomi","Tieto puuttuu: "&amp;C$3,IF(Aloitus_Start!$D$1="Svenska","Information saknas: "&amp;C$3)),"")</f>
        <v>0</v>
      </c>
      <c r="H157" s="38" t="str">
        <f>IF(Aloitus_Start!$D$1="Suomi","Muut haut",IF(Aloitus_Start!$D$1="Svenska","Övriga sökningar","Valitse kieli - Välj spåket"))</f>
        <v>Valitse kieli - Välj spåket</v>
      </c>
      <c r="I157" s="38">
        <f t="shared" si="67"/>
        <v>0</v>
      </c>
      <c r="J157" s="38">
        <f t="shared" si="67"/>
        <v>0</v>
      </c>
      <c r="K157" s="93">
        <f t="shared" si="68"/>
        <v>0</v>
      </c>
      <c r="L157" s="90" t="str">
        <f t="shared" si="71"/>
        <v/>
      </c>
    </row>
    <row r="158" spans="1:12" x14ac:dyDescent="0.15">
      <c r="A158" s="7"/>
      <c r="B158" s="63"/>
      <c r="C158" s="64"/>
      <c r="D158" s="27">
        <f t="shared" si="69"/>
        <v>0</v>
      </c>
      <c r="E158" s="23" t="str">
        <f t="shared" si="70"/>
        <v/>
      </c>
      <c r="F158" s="98" t="b">
        <f>IF(B158="",IF(Aloitus_Start!$D$1="Suomi","Tieto puuttuu: "&amp;B$3,IF(Aloitus_Start!$D$1="Svenska","Information saknas: "&amp;B$3)),"")</f>
        <v>0</v>
      </c>
      <c r="G158" s="98" t="b">
        <f>IF(C158="",IF(Aloitus_Start!$D$1="Suomi","Tieto puuttuu: "&amp;C$3,IF(Aloitus_Start!$D$1="Svenska","Information saknas: "&amp;C$3)),"")</f>
        <v>0</v>
      </c>
      <c r="H158" s="39" t="str">
        <f>H152</f>
        <v>Valitse kieli - Välj spåket</v>
      </c>
      <c r="I158" s="35">
        <f>B$3</f>
        <v>0</v>
      </c>
      <c r="J158" s="35">
        <f>C$3</f>
        <v>0</v>
      </c>
      <c r="K158" s="52" t="str">
        <f>IF(Aloitus_Start!$D$1="Suomi","Muutos",IF(Aloitus_Start!$D$1="Svenska","Förändring","Valitse kieli - Välj spåket"))</f>
        <v>Valitse kieli - Välj spåket</v>
      </c>
      <c r="L158" s="52" t="str">
        <f>IF(Aloitus_Start!$D$1="Suomi","Muutos%",IF(Aloitus_Start!$D$1="Svenska","Förändr%","Valitse kieli - Välj spåket"))</f>
        <v>Valitse kieli - Välj spåket</v>
      </c>
    </row>
    <row r="159" spans="1:12" x14ac:dyDescent="0.15">
      <c r="A159" s="5"/>
      <c r="B159" s="57"/>
      <c r="C159" s="58"/>
      <c r="D159" s="22">
        <f t="shared" si="69"/>
        <v>0</v>
      </c>
      <c r="E159" s="23" t="str">
        <f>IF(B159="","",IF(B159=0,"",(C159/B159)-1))</f>
        <v/>
      </c>
      <c r="F159" s="126" t="b">
        <f>IF(B159="",IF(Aloitus_Start!$D$1="Suomi","Tieto puuttuu: "&amp;B$3,IF(Aloitus_Start!$D$1="Svenska","Information saknas: "&amp;B$3)),"")</f>
        <v>0</v>
      </c>
      <c r="G159" s="126" t="b">
        <f>IF(C159="",IF(Aloitus_Start!$D$1="Suomi","Tieto puuttuu: "&amp;C$3,IF(Aloitus_Start!$D$1="Svenska","Information saknas: "&amp;C$3)),"")</f>
        <v>0</v>
      </c>
      <c r="H159" s="39" t="str">
        <f>H153</f>
        <v>Valitse kieli - Välj spåket</v>
      </c>
      <c r="I159" s="42" t="str">
        <f>IF(I152=0,"",I153/I$152)</f>
        <v/>
      </c>
      <c r="J159" s="42" t="str">
        <f>IF(J152=0,"",J153/J$152)</f>
        <v/>
      </c>
      <c r="K159" s="89" t="str">
        <f>IF(I159="","",100*(J159-I159))</f>
        <v/>
      </c>
      <c r="L159" s="90" t="str">
        <f>IF(I159="","",IF(I159=0,"",(J159/I159)-1))</f>
        <v/>
      </c>
    </row>
    <row r="160" spans="1:12" x14ac:dyDescent="0.15">
      <c r="A160" s="7"/>
      <c r="B160" s="63"/>
      <c r="C160" s="64"/>
      <c r="D160" s="27">
        <f t="shared" si="69"/>
        <v>0</v>
      </c>
      <c r="E160" s="23" t="str">
        <f t="shared" si="70"/>
        <v/>
      </c>
      <c r="F160" s="98" t="b">
        <f>IF(B160="",IF(Aloitus_Start!$D$1="Suomi","Tieto puuttuu: "&amp;B$3,IF(Aloitus_Start!$D$1="Svenska","Information saknas: "&amp;B$3)),"")</f>
        <v>0</v>
      </c>
      <c r="G160" s="98" t="b">
        <f>IF(C160="",IF(Aloitus_Start!$D$1="Suomi","Tieto puuttuu: "&amp;C$3,IF(Aloitus_Start!$D$1="Svenska","Information saknas: "&amp;C$3)),"")</f>
        <v>0</v>
      </c>
      <c r="H160" s="39" t="str">
        <f t="shared" ref="H160" si="72">H154</f>
        <v>Valitse kieli - Välj spåket</v>
      </c>
      <c r="I160" s="42" t="str">
        <f>IF(I152=0,"",I154/I$152)</f>
        <v/>
      </c>
      <c r="J160" s="42" t="str">
        <f>IF(J152=0,"",J154/J$152)</f>
        <v/>
      </c>
      <c r="K160" s="89" t="str">
        <f>IF(I160="","",100*(J160-I160))</f>
        <v/>
      </c>
      <c r="L160" s="90" t="str">
        <f t="shared" ref="L160" si="73">IF(I160="","",IF(I160=0,"",(J160/I160)-1))</f>
        <v/>
      </c>
    </row>
    <row r="161" spans="1:12" x14ac:dyDescent="0.15">
      <c r="A161" s="7"/>
      <c r="B161" s="63"/>
      <c r="C161" s="64"/>
      <c r="D161" s="27">
        <f t="shared" si="69"/>
        <v>0</v>
      </c>
      <c r="E161" s="23" t="str">
        <f t="shared" si="70"/>
        <v/>
      </c>
      <c r="F161" s="98" t="b">
        <f>IF(B161="",IF(Aloitus_Start!$D$1="Suomi","Tieto puuttuu: "&amp;B$3,IF(Aloitus_Start!$D$1="Svenska","Information saknas: "&amp;B$3)),"")</f>
        <v>0</v>
      </c>
      <c r="G161" s="98" t="b">
        <f>IF(C161="",IF(Aloitus_Start!$D$1="Suomi","Tieto puuttuu: "&amp;C$3,IF(Aloitus_Start!$D$1="Svenska","Information saknas: "&amp;C$3)),"")</f>
        <v>0</v>
      </c>
      <c r="H161" s="38" t="str">
        <f>IF(Aloitus_Start!$D$1="Suomi","Tiedonhaut",IF(Aloitus_Start!$D$1="Svenska","Informationssökningar","Valitse kieli - Välj spåket"))</f>
        <v>Valitse kieli - Välj spåket</v>
      </c>
      <c r="I161" s="35">
        <f>B$3</f>
        <v>0</v>
      </c>
      <c r="J161" s="35">
        <f>C$3</f>
        <v>0</v>
      </c>
      <c r="K161" s="52" t="str">
        <f>IF(Aloitus_Start!$D$1="Suomi","Muutos",IF(Aloitus_Start!$D$1="Svenska","Förändring","Valitse kieli - Välj spåket"))</f>
        <v>Valitse kieli - Välj spåket</v>
      </c>
      <c r="L161" s="52" t="str">
        <f>IF(Aloitus_Start!$D$1="Suomi","Muutos%",IF(Aloitus_Start!$D$1="Svenska","Förändr%","Valitse kieli - Välj spåket"))</f>
        <v>Valitse kieli - Välj spåket</v>
      </c>
    </row>
    <row r="162" spans="1:12" x14ac:dyDescent="0.15">
      <c r="A162" s="7"/>
      <c r="B162" s="63"/>
      <c r="C162" s="64"/>
      <c r="D162" s="27">
        <f t="shared" si="69"/>
        <v>0</v>
      </c>
      <c r="E162" s="23" t="str">
        <f t="shared" si="70"/>
        <v/>
      </c>
      <c r="F162" s="98" t="b">
        <f>IF(B162="",IF(Aloitus_Start!$D$1="Suomi","Tieto puuttuu: "&amp;B$3,IF(Aloitus_Start!$D$1="Svenska","Information saknas: "&amp;B$3)),"")</f>
        <v>0</v>
      </c>
      <c r="G162" s="98" t="b">
        <f>IF(C162="",IF(Aloitus_Start!$D$1="Suomi","Tieto puuttuu: "&amp;C$3,IF(Aloitus_Start!$D$1="Svenska","Information saknas: "&amp;C$3)),"")</f>
        <v>0</v>
      </c>
      <c r="H162" s="38" t="str">
        <f>IF(Aloitus_Start!$D$1="Suomi","FinELib-haut",IF(Aloitus_Start!$D$1="Svenska","FinELibsökningar","Valitse kieli - Välj spåket"))</f>
        <v>Valitse kieli - Välj spåket</v>
      </c>
      <c r="I162" s="42" t="str">
        <f>IF(I155=0,"",I156/I$155)</f>
        <v/>
      </c>
      <c r="J162" s="42">
        <f>IF(J155=0,0,J156/J$155)</f>
        <v>0</v>
      </c>
      <c r="K162" s="89" t="str">
        <f>IF(I162="","",100*(J162-I162))</f>
        <v/>
      </c>
      <c r="L162" s="90" t="str">
        <f>IF(I162="","",IF(I162=0,"",(J162/I162)-1))</f>
        <v/>
      </c>
    </row>
    <row r="163" spans="1:12" x14ac:dyDescent="0.15">
      <c r="A163" s="5"/>
      <c r="B163" s="57"/>
      <c r="C163" s="58"/>
      <c r="D163" s="22">
        <f t="shared" si="69"/>
        <v>0</v>
      </c>
      <c r="E163" s="23" t="str">
        <f>IF(B163="","",IF(B163=0,"",(C163/B163)-1))</f>
        <v/>
      </c>
      <c r="F163" s="126" t="b">
        <f>IF(B163="",IF(Aloitus_Start!$D$1="Suomi","Tieto puuttuu: "&amp;B$3,IF(Aloitus_Start!$D$1="Svenska","Information saknas: "&amp;B$3)),"")</f>
        <v>0</v>
      </c>
      <c r="G163" s="126" t="b">
        <f>IF(C163="",IF(Aloitus_Start!$D$1="Suomi","Tieto puuttuu: "&amp;C$3,IF(Aloitus_Start!$D$1="Svenska","Information saknas: "&amp;C$3)),"")</f>
        <v>0</v>
      </c>
      <c r="H163" s="38" t="str">
        <f>IF(Aloitus_Start!$D$1="Suomi","Muut haut",IF(Aloitus_Start!$D$1="Svenska","Övriga sökningar","Valitse kieli - Välj spåket"))</f>
        <v>Valitse kieli - Välj spåket</v>
      </c>
      <c r="I163" s="42" t="str">
        <f>IF(I155=0,"",I157/I$155)</f>
        <v/>
      </c>
      <c r="J163" s="42">
        <f>IF(J155=0,0,J157/J$155)</f>
        <v>0</v>
      </c>
      <c r="K163" s="89" t="str">
        <f>IF(I163="","",100*(J163-I163))</f>
        <v/>
      </c>
      <c r="L163" s="90" t="str">
        <f>IF(I163="","",IF(I163=0,"",(J163/I163)-1))</f>
        <v/>
      </c>
    </row>
    <row r="164" spans="1:12" x14ac:dyDescent="0.15">
      <c r="A164" s="4"/>
      <c r="B164" s="61"/>
      <c r="C164" s="62"/>
      <c r="D164" s="129" t="str">
        <f>IF(Aloitus_Start!$D$1="Suomi","Muutos",IF(Aloitus_Start!$D$1="Svenska","Förändring","Valitse kieli - Välj spåket"))</f>
        <v>Valitse kieli - Välj spåket</v>
      </c>
      <c r="E164" s="129" t="str">
        <f>IF(Aloitus_Start!$D$1="Suomi","Muutos%",IF(Aloitus_Start!$D$1="Svenska","Förändr%","Valitse kieli - Välj spåket"))</f>
        <v>Valitse kieli - Välj spåket</v>
      </c>
      <c r="F164" s="125"/>
      <c r="G164" s="125"/>
    </row>
    <row r="165" spans="1:12" x14ac:dyDescent="0.15">
      <c r="A165" s="7"/>
      <c r="B165" s="63"/>
      <c r="C165" s="64"/>
      <c r="D165" s="27">
        <f>C165-B165</f>
        <v>0</v>
      </c>
      <c r="E165" s="23" t="str">
        <f>IF(B165="","",IF(B165=0,"",(C165/B165)-1))</f>
        <v/>
      </c>
      <c r="F165" s="98" t="b">
        <f>IF(B165="",IF(Aloitus_Start!$D$1="Suomi","Tieto puuttuu: "&amp;B$3,IF(Aloitus_Start!$D$1="Svenska","Information saknas: "&amp;B$3)),"")</f>
        <v>0</v>
      </c>
      <c r="G165" s="98" t="b">
        <f>IF(C165="",IF(Aloitus_Start!$D$1="Suomi","Tieto puuttuu: "&amp;C$3,IF(Aloitus_Start!$D$1="Svenska","Information saknas: "&amp;C$3)),"")</f>
        <v>0</v>
      </c>
      <c r="H165" s="95" t="str">
        <f>IF(Aloitus_Start!$D$1="Suomi",MID(A397,7,20),IF(Aloitus_Start!$D$1="Svenska",MID(A397,7,16),"Valitse kieli - Välj spåket"))</f>
        <v>Valitse kieli - Välj spåket</v>
      </c>
      <c r="I165" s="35">
        <f>B$3</f>
        <v>0</v>
      </c>
      <c r="J165" s="35">
        <f>C$3</f>
        <v>0</v>
      </c>
      <c r="K165" s="52" t="str">
        <f>IF(Aloitus_Start!$D$1="Suomi","Muutos",IF(Aloitus_Start!$D$1="Svenska","Förändring","Valitse kieli - Välj spåket"))</f>
        <v>Valitse kieli - Välj spåket</v>
      </c>
      <c r="L165" s="52" t="str">
        <f>IF(Aloitus_Start!$D$1="Suomi","Muutos%",IF(Aloitus_Start!$D$1="Svenska","Förändr%","Valitse kieli - Välj spåket"))</f>
        <v>Valitse kieli - Välj spåket</v>
      </c>
    </row>
    <row r="166" spans="1:12" x14ac:dyDescent="0.15">
      <c r="A166" s="7"/>
      <c r="B166" s="63"/>
      <c r="C166" s="64"/>
      <c r="D166" s="27">
        <f>C166-B166</f>
        <v>0</v>
      </c>
      <c r="E166" s="23" t="str">
        <f>IF(B166="","",IF(B166=0,"",(C166/B166)-1))</f>
        <v/>
      </c>
      <c r="F166" s="98" t="b">
        <f>IF(B166="",IF(Aloitus_Start!$D$1="Suomi","Tieto puuttuu: "&amp;B$3,IF(Aloitus_Start!$D$1="Svenska","Information saknas: "&amp;B$3)),"")</f>
        <v>0</v>
      </c>
      <c r="G166" s="98" t="b">
        <f>IF(C166="",IF(Aloitus_Start!$D$1="Suomi","Tieto puuttuu: "&amp;C$3,IF(Aloitus_Start!$D$1="Svenska","Information saknas: "&amp;C$3)),"")</f>
        <v>0</v>
      </c>
      <c r="H166" s="39" t="str">
        <f>H152</f>
        <v>Valitse kieli - Välj spåket</v>
      </c>
      <c r="I166" s="38">
        <f t="shared" ref="I166:J171" si="74">B398</f>
        <v>0</v>
      </c>
      <c r="J166" s="38">
        <f t="shared" si="74"/>
        <v>0</v>
      </c>
      <c r="K166" s="93">
        <f t="shared" ref="K166:K171" si="75">J166-I166</f>
        <v>0</v>
      </c>
      <c r="L166" s="90" t="str">
        <f t="shared" ref="L166:L170" si="76">IF(I166="","",IF(I166=0,"",(J166/I166)-1))</f>
        <v/>
      </c>
    </row>
    <row r="167" spans="1:12" x14ac:dyDescent="0.15">
      <c r="A167" s="3"/>
      <c r="B167" s="101"/>
      <c r="C167" s="102"/>
      <c r="D167" s="43"/>
      <c r="E167" s="44"/>
      <c r="F167" s="124"/>
      <c r="G167" s="124"/>
      <c r="H167" s="38" t="str">
        <f>IF(Aloitus_Start!$D$1="Suomi","Haetut, FinELib",IF(Aloitus_Start!$D$1="Svenska","Sökta, FinELib","Valitse kieli - Välj spåket"))</f>
        <v>Valitse kieli - Välj spåket</v>
      </c>
      <c r="I167" s="38">
        <f t="shared" si="74"/>
        <v>0</v>
      </c>
      <c r="J167" s="38">
        <f t="shared" si="74"/>
        <v>0</v>
      </c>
      <c r="K167" s="93">
        <f t="shared" si="75"/>
        <v>0</v>
      </c>
      <c r="L167" s="90" t="str">
        <f t="shared" si="76"/>
        <v/>
      </c>
    </row>
    <row r="168" spans="1:12" x14ac:dyDescent="0.15">
      <c r="A168" s="4"/>
      <c r="B168" s="61"/>
      <c r="C168" s="62"/>
      <c r="D168" s="129"/>
      <c r="E168" s="129"/>
      <c r="F168" s="125"/>
      <c r="G168" s="125"/>
      <c r="H168" s="38" t="str">
        <f>IF(Aloitus_Start!$D$1="Suomi","Haetut, muut",IF(Aloitus_Start!$D$1="Svenska","Sökta, övriga","Valitse kieli - Välj spåket"))</f>
        <v>Valitse kieli - Välj spåket</v>
      </c>
      <c r="I168" s="38">
        <f t="shared" si="74"/>
        <v>0</v>
      </c>
      <c r="J168" s="38">
        <f t="shared" si="74"/>
        <v>0</v>
      </c>
      <c r="K168" s="93">
        <f t="shared" si="75"/>
        <v>0</v>
      </c>
      <c r="L168" s="90" t="str">
        <f t="shared" si="76"/>
        <v/>
      </c>
    </row>
    <row r="169" spans="1:12" x14ac:dyDescent="0.15">
      <c r="A169" s="5"/>
      <c r="B169" s="57"/>
      <c r="C169" s="58"/>
      <c r="D169" s="22"/>
      <c r="E169" s="34"/>
      <c r="F169" s="126"/>
      <c r="G169" s="126"/>
      <c r="H169" s="38" t="str">
        <f>IF(Aloitus_Start!$D$1="Suomi","Tiedonhaut",IF(Aloitus_Start!$D$1="Svenska","Informationssökningar","Valitse kieli - Välj spåket"))</f>
        <v>Valitse kieli - Välj spåket</v>
      </c>
      <c r="I169" s="38">
        <f t="shared" si="74"/>
        <v>0</v>
      </c>
      <c r="J169" s="38">
        <f t="shared" si="74"/>
        <v>0</v>
      </c>
      <c r="K169" s="93">
        <f t="shared" si="75"/>
        <v>0</v>
      </c>
      <c r="L169" s="90" t="str">
        <f t="shared" si="76"/>
        <v/>
      </c>
    </row>
    <row r="170" spans="1:12" x14ac:dyDescent="0.15">
      <c r="A170" s="6"/>
      <c r="B170" s="59"/>
      <c r="C170" s="60"/>
      <c r="D170" s="131" t="str">
        <f>IF(Aloitus_Start!$D$1="Suomi","Muutos",IF(Aloitus_Start!$D$1="Svenska","Förändring","Valitse kieli - Välj spåket"))</f>
        <v>Valitse kieli - Välj spåket</v>
      </c>
      <c r="E170" s="131" t="str">
        <f>IF(Aloitus_Start!$D$1="Suomi","Muutos%",IF(Aloitus_Start!$D$1="Svenska","Förändr%","Valitse kieli - Välj spåket"))</f>
        <v>Valitse kieli - Välj spåket</v>
      </c>
      <c r="F170" s="127"/>
      <c r="G170" s="127"/>
      <c r="H170" s="38" t="str">
        <f>IF(Aloitus_Start!$D$1="Suomi","FinELib-haut",IF(Aloitus_Start!$D$1="Svenska","FinELibsökningar","Valitse kieli - Välj spåket"))</f>
        <v>Valitse kieli - Välj spåket</v>
      </c>
      <c r="I170" s="38">
        <f t="shared" si="74"/>
        <v>0</v>
      </c>
      <c r="J170" s="38">
        <f t="shared" si="74"/>
        <v>0</v>
      </c>
      <c r="K170" s="93">
        <f t="shared" si="75"/>
        <v>0</v>
      </c>
      <c r="L170" s="90" t="str">
        <f t="shared" si="76"/>
        <v/>
      </c>
    </row>
    <row r="171" spans="1:12" x14ac:dyDescent="0.15">
      <c r="A171" s="7"/>
      <c r="B171" s="63"/>
      <c r="C171" s="64"/>
      <c r="D171" s="27">
        <f>C171-B171</f>
        <v>0</v>
      </c>
      <c r="E171" s="23" t="str">
        <f>IF(B171="","",IF(B171=0,"",(C171/B171)-1))</f>
        <v/>
      </c>
      <c r="F171" s="98" t="b">
        <f>IF(B171="",IF(Aloitus_Start!$D$1="Suomi","Tieto puuttuu: "&amp;B$3,IF(Aloitus_Start!$D$1="Svenska","Information saknas: "&amp;B$3)),"")</f>
        <v>0</v>
      </c>
      <c r="G171" s="98" t="b">
        <f>IF(C171="",IF(Aloitus_Start!$D$1="Suomi","Tieto puuttuu: "&amp;C$3,IF(Aloitus_Start!$D$1="Svenska","Information saknas: "&amp;C$3)),"")</f>
        <v>0</v>
      </c>
      <c r="H171" s="38" t="str">
        <f>IF(Aloitus_Start!$D$1="Suomi","Muut haut",IF(Aloitus_Start!$D$1="Svenska","Övriga sökningar","Valitse kieli - Välj spåket"))</f>
        <v>Valitse kieli - Välj spåket</v>
      </c>
      <c r="I171" s="38">
        <f t="shared" si="74"/>
        <v>0</v>
      </c>
      <c r="J171" s="38">
        <f t="shared" si="74"/>
        <v>0</v>
      </c>
      <c r="K171" s="93">
        <f t="shared" si="75"/>
        <v>0</v>
      </c>
      <c r="L171" s="90" t="str">
        <f>IF(I171="","",IF(I171=0,"",(J171/I171)-1))</f>
        <v/>
      </c>
    </row>
    <row r="172" spans="1:12" x14ac:dyDescent="0.15">
      <c r="A172" s="7"/>
      <c r="B172" s="63"/>
      <c r="C172" s="64"/>
      <c r="D172" s="27">
        <f>C172-B172</f>
        <v>0</v>
      </c>
      <c r="E172" s="23" t="str">
        <f>IF(B172="","",IF(B172=0,"",(C172/B172)-1))</f>
        <v/>
      </c>
      <c r="F172" s="98" t="b">
        <f>IF(B172="",IF(Aloitus_Start!$D$1="Suomi","Tieto puuttuu: "&amp;B$3,IF(Aloitus_Start!$D$1="Svenska","Information saknas: "&amp;B$3)),"")</f>
        <v>0</v>
      </c>
      <c r="G172" s="98" t="b">
        <f>IF(C172="",IF(Aloitus_Start!$D$1="Suomi","Tieto puuttuu: "&amp;C$3,IF(Aloitus_Start!$D$1="Svenska","Information saknas: "&amp;C$3)),"")</f>
        <v>0</v>
      </c>
      <c r="H172" s="39" t="str">
        <f>H166</f>
        <v>Valitse kieli - Välj spåket</v>
      </c>
      <c r="I172" s="35">
        <f>B$3</f>
        <v>0</v>
      </c>
      <c r="J172" s="35">
        <f>C$3</f>
        <v>0</v>
      </c>
      <c r="K172" s="52" t="str">
        <f>IF(Aloitus_Start!$D$1="Suomi","Muutos",IF(Aloitus_Start!$D$1="Svenska","Förändring","Valitse kieli - Välj spåket"))</f>
        <v>Valitse kieli - Välj spåket</v>
      </c>
      <c r="L172" s="52" t="str">
        <f>IF(Aloitus_Start!$D$1="Suomi","Muutos%",IF(Aloitus_Start!$D$1="Svenska","Förändr%","Valitse kieli - Välj spåket"))</f>
        <v>Valitse kieli - Välj spåket</v>
      </c>
    </row>
    <row r="173" spans="1:12" x14ac:dyDescent="0.15">
      <c r="A173" s="6"/>
      <c r="B173" s="59"/>
      <c r="C173" s="60"/>
      <c r="D173" s="131" t="str">
        <f>IF(Aloitus_Start!$D$1="Suomi","Muutos",IF(Aloitus_Start!$D$1="Svenska","Förändring","Valitse kieli - Välj spåket"))</f>
        <v>Valitse kieli - Välj spåket</v>
      </c>
      <c r="E173" s="131" t="str">
        <f>IF(Aloitus_Start!$D$1="Suomi","Muutos%",IF(Aloitus_Start!$D$1="Svenska","Förändr%","Valitse kieli - Välj spåket"))</f>
        <v>Valitse kieli - Välj spåket</v>
      </c>
      <c r="F173" s="127"/>
      <c r="G173" s="127"/>
      <c r="H173" s="39" t="str">
        <f>H167</f>
        <v>Valitse kieli - Välj spåket</v>
      </c>
      <c r="I173" s="42" t="str">
        <f>IF(I166=0,"",I167/I$166)</f>
        <v/>
      </c>
      <c r="J173" s="42" t="str">
        <f>IF(J166=0,"",J167/J$166)</f>
        <v/>
      </c>
      <c r="K173" s="89" t="str">
        <f t="shared" ref="K173:K174" si="77">IF(I173="","",100*(J173-I173))</f>
        <v/>
      </c>
      <c r="L173" s="90" t="str">
        <f t="shared" ref="L173:L174" si="78">IF(I173="","",IF(I173=0,"",(J173/I173)-1))</f>
        <v/>
      </c>
    </row>
    <row r="174" spans="1:12" x14ac:dyDescent="0.15">
      <c r="A174" s="7"/>
      <c r="B174" s="63"/>
      <c r="C174" s="64"/>
      <c r="D174" s="27">
        <f>C174-B174</f>
        <v>0</v>
      </c>
      <c r="E174" s="23" t="str">
        <f t="shared" ref="E174:E175" si="79">IF(B174="","",IF(B174=0,"",(C174/B174)-1))</f>
        <v/>
      </c>
      <c r="F174" s="98" t="b">
        <f>IF(B174="",IF(Aloitus_Start!$D$1="Suomi","Tieto puuttuu: "&amp;B$3,IF(Aloitus_Start!$D$1="Svenska","Information saknas: "&amp;B$3)),"")</f>
        <v>0</v>
      </c>
      <c r="G174" s="98" t="b">
        <f>IF(C174="",IF(Aloitus_Start!$D$1="Suomi","Tieto puuttuu: "&amp;C$3,IF(Aloitus_Start!$D$1="Svenska","Information saknas: "&amp;C$3)),"")</f>
        <v>0</v>
      </c>
      <c r="H174" s="39" t="str">
        <f t="shared" ref="H174:H177" si="80">H168</f>
        <v>Valitse kieli - Välj spåket</v>
      </c>
      <c r="I174" s="42" t="str">
        <f>IF(I166=0,"",I168/I$166)</f>
        <v/>
      </c>
      <c r="J174" s="42" t="str">
        <f>IF(J166=0,"",J168/J$166)</f>
        <v/>
      </c>
      <c r="K174" s="89" t="str">
        <f t="shared" si="77"/>
        <v/>
      </c>
      <c r="L174" s="90" t="str">
        <f t="shared" si="78"/>
        <v/>
      </c>
    </row>
    <row r="175" spans="1:12" x14ac:dyDescent="0.15">
      <c r="A175" s="7"/>
      <c r="B175" s="63"/>
      <c r="C175" s="64"/>
      <c r="D175" s="27">
        <f>C175-B175</f>
        <v>0</v>
      </c>
      <c r="E175" s="23" t="str">
        <f t="shared" si="79"/>
        <v/>
      </c>
      <c r="F175" s="98" t="b">
        <f>IF(B175="",IF(Aloitus_Start!$D$1="Suomi","Tieto puuttuu: "&amp;B$3,IF(Aloitus_Start!$D$1="Svenska","Information saknas: "&amp;B$3)),"")</f>
        <v>0</v>
      </c>
      <c r="G175" s="98" t="b">
        <f>IF(C175="",IF(Aloitus_Start!$D$1="Suomi","Tieto puuttuu: "&amp;C$3,IF(Aloitus_Start!$D$1="Svenska","Information saknas: "&amp;C$3)),"")</f>
        <v>0</v>
      </c>
      <c r="H175" s="39" t="str">
        <f t="shared" si="80"/>
        <v>Valitse kieli - Välj spåket</v>
      </c>
      <c r="I175" s="35">
        <f>B$3</f>
        <v>0</v>
      </c>
      <c r="J175" s="35">
        <f>C$3</f>
        <v>0</v>
      </c>
      <c r="K175" s="52" t="str">
        <f>IF(Aloitus_Start!$D$1="Suomi","Muutos",IF(Aloitus_Start!$D$1="Svenska","Förändring","Valitse kieli - Välj spåket"))</f>
        <v>Valitse kieli - Välj spåket</v>
      </c>
      <c r="L175" s="52" t="str">
        <f>IF(Aloitus_Start!$D$1="Suomi","Muutos%",IF(Aloitus_Start!$D$1="Svenska","Förändr%","Valitse kieli - Välj spåket"))</f>
        <v>Valitse kieli - Välj spåket</v>
      </c>
    </row>
    <row r="176" spans="1:12" x14ac:dyDescent="0.15">
      <c r="A176" s="6"/>
      <c r="B176" s="59"/>
      <c r="C176" s="60"/>
      <c r="D176" s="24">
        <f>C176-B176</f>
        <v>0</v>
      </c>
      <c r="E176" s="25" t="str">
        <f>IF(B176="","",IF(B176=0,"",(C176/B176)-1))</f>
        <v/>
      </c>
      <c r="F176" s="127" t="b">
        <f>IF(B176="",IF(Aloitus_Start!$D$1="Suomi","Tieto puuttuu: "&amp;B$3,IF(Aloitus_Start!$D$1="Svenska","Information saknas: "&amp;B$3)),"")</f>
        <v>0</v>
      </c>
      <c r="G176" s="127" t="b">
        <f>IF(C176="",IF(Aloitus_Start!$D$1="Suomi","Tieto puuttuu: "&amp;C$3,IF(Aloitus_Start!$D$1="Svenska","Information saknas: "&amp;C$3)),"")</f>
        <v>0</v>
      </c>
      <c r="H176" s="39" t="str">
        <f t="shared" si="80"/>
        <v>Valitse kieli - Välj spåket</v>
      </c>
      <c r="I176" s="42" t="str">
        <f>IF(I169=0,"",I170/I$169)</f>
        <v/>
      </c>
      <c r="J176" s="42" t="str">
        <f>IF(J169=0,"",J170/J$169)</f>
        <v/>
      </c>
      <c r="K176" s="89" t="str">
        <f t="shared" ref="K176:K177" si="81">IF(I176="","",100*(J176-I176))</f>
        <v/>
      </c>
      <c r="L176" s="90" t="str">
        <f t="shared" ref="L176:L177" si="82">IF(I176="","",IF(I176=0,"",(J176/I176)-1))</f>
        <v/>
      </c>
    </row>
    <row r="177" spans="1:12" x14ac:dyDescent="0.15">
      <c r="A177" s="7"/>
      <c r="B177" s="63"/>
      <c r="C177" s="64"/>
      <c r="D177" s="27">
        <f>C177-B177</f>
        <v>0</v>
      </c>
      <c r="E177" s="23" t="str">
        <f>IF(B177="","",IF(B177=0,"",(C177/B177)-1))</f>
        <v/>
      </c>
      <c r="F177" s="98" t="b">
        <f>IF(B177="",IF(Aloitus_Start!$D$1="Suomi","Tieto puuttuu: "&amp;B$3,IF(Aloitus_Start!$D$1="Svenska","Information saknas: "&amp;B$3)),"")</f>
        <v>0</v>
      </c>
      <c r="G177" s="98" t="b">
        <f>IF(C177="",IF(Aloitus_Start!$D$1="Suomi","Tieto puuttuu: "&amp;C$3,IF(Aloitus_Start!$D$1="Svenska","Information saknas: "&amp;C$3)),"")</f>
        <v>0</v>
      </c>
      <c r="H177" s="39" t="str">
        <f t="shared" si="80"/>
        <v>Valitse kieli - Välj spåket</v>
      </c>
      <c r="I177" s="42" t="str">
        <f>IF(I169=0,"",I171/I$169)</f>
        <v/>
      </c>
      <c r="J177" s="42" t="str">
        <f>IF(J169=0,"",J171/J$169)</f>
        <v/>
      </c>
      <c r="K177" s="89" t="str">
        <f t="shared" si="81"/>
        <v/>
      </c>
      <c r="L177" s="90" t="str">
        <f t="shared" si="82"/>
        <v/>
      </c>
    </row>
    <row r="178" spans="1:12" ht="11.25" customHeight="1" x14ac:dyDescent="0.15">
      <c r="A178" s="6"/>
      <c r="B178" s="59"/>
      <c r="C178" s="60"/>
      <c r="D178" s="131" t="str">
        <f>IF(Aloitus_Start!$D$1="Suomi","Muutos",IF(Aloitus_Start!$D$1="Svenska","Förändring","Valitse kieli - Välj spåket"))</f>
        <v>Valitse kieli - Välj spåket</v>
      </c>
      <c r="E178" s="131" t="str">
        <f>IF(Aloitus_Start!$D$1="Suomi","Muutos%",IF(Aloitus_Start!$D$1="Svenska","Förändr%","Valitse kieli - Välj spåket"))</f>
        <v>Valitse kieli - Välj spåket</v>
      </c>
      <c r="F178" s="127"/>
      <c r="G178" s="127"/>
    </row>
    <row r="179" spans="1:12" ht="11.25" customHeight="1" x14ac:dyDescent="0.15">
      <c r="A179" s="7"/>
      <c r="B179" s="63"/>
      <c r="C179" s="64"/>
      <c r="D179" s="27">
        <f>C179-B179</f>
        <v>0</v>
      </c>
      <c r="E179" s="23" t="str">
        <f>IF(B179="","",IF(B179=0,"",(C179/B179)-1))</f>
        <v/>
      </c>
      <c r="F179" s="98" t="b">
        <f>IF(B179="",IF(Aloitus_Start!$D$1="Suomi","Tieto puuttuu: "&amp;B$3,IF(Aloitus_Start!$D$1="Svenska","Information saknas: "&amp;B$3)),"")</f>
        <v>0</v>
      </c>
      <c r="G179" s="98" t="b">
        <f>IF(C179="",IF(Aloitus_Start!$D$1="Suomi","Tieto puuttuu: "&amp;C$3,IF(Aloitus_Start!$D$1="Svenska","Information saknas: "&amp;C$3)),"")</f>
        <v>0</v>
      </c>
      <c r="H179" s="95" t="str">
        <f>IF(Aloitus_Start!$D$1="Suomi",MID(A404,7,27),IF(Aloitus_Start!$D$1="Svenska",MID(A404,7,21),"Valitse kieli - Välj spåket"))</f>
        <v>Valitse kieli - Välj spåket</v>
      </c>
      <c r="I179" s="35">
        <f>B$3</f>
        <v>0</v>
      </c>
      <c r="J179" s="35">
        <f>C$3</f>
        <v>0</v>
      </c>
      <c r="K179" s="52" t="str">
        <f>IF(Aloitus_Start!$D$1="Suomi","Muutos",IF(Aloitus_Start!$D$1="Svenska","Förändring","Valitse kieli - Välj spåket"))</f>
        <v>Valitse kieli - Välj spåket</v>
      </c>
      <c r="L179" s="52" t="str">
        <f>IF(Aloitus_Start!$D$1="Suomi","Muutos%",IF(Aloitus_Start!$D$1="Svenska","Förändr%","Valitse kieli - Välj spåket"))</f>
        <v>Valitse kieli - Välj spåket</v>
      </c>
    </row>
    <row r="180" spans="1:12" x14ac:dyDescent="0.15">
      <c r="A180" s="5"/>
      <c r="B180" s="57"/>
      <c r="C180" s="58"/>
      <c r="D180" s="134" t="str">
        <f>IF(Aloitus_Start!$D$1="Suomi","Muutos",IF(Aloitus_Start!$D$1="Svenska","Förändring","Valitse kieli - Välj spåket"))</f>
        <v>Valitse kieli - Välj spåket</v>
      </c>
      <c r="E180" s="134" t="str">
        <f>IF(Aloitus_Start!$D$1="Suomi","Muutos%",IF(Aloitus_Start!$D$1="Svenska","Förändr%","Valitse kieli - Välj spåket"))</f>
        <v>Valitse kieli - Välj spåket</v>
      </c>
      <c r="F180" s="126"/>
      <c r="G180" s="126"/>
      <c r="H180" s="38" t="str">
        <f>IF(Aloitus_Start!$D$1="Suomi","Lataukset",IF(Aloitus_Start!$D$1="Svenska","Nedladningar","Valitse kieli - Välj spåket"))</f>
        <v>Valitse kieli - Välj spåket</v>
      </c>
      <c r="I180" s="38">
        <f t="shared" ref="I180:J182" si="83">B405</f>
        <v>0</v>
      </c>
      <c r="J180" s="38">
        <f t="shared" si="83"/>
        <v>0</v>
      </c>
      <c r="K180" s="93">
        <f>J180-I180</f>
        <v>0</v>
      </c>
      <c r="L180" s="90" t="str">
        <f>IF(I180="","",IF(I180=0,"",(J180/I180)-1))</f>
        <v/>
      </c>
    </row>
    <row r="181" spans="1:12" x14ac:dyDescent="0.15">
      <c r="A181" s="7"/>
      <c r="B181" s="63"/>
      <c r="C181" s="64"/>
      <c r="D181" s="27">
        <f>C181-B181</f>
        <v>0</v>
      </c>
      <c r="E181" s="23" t="str">
        <f>IF(B181="","",IF(B181=0,"",(C181/B181)-1))</f>
        <v/>
      </c>
      <c r="F181" s="98" t="b">
        <f>IF(B181="",IF(Aloitus_Start!$D$1="Suomi","Tieto puuttuu: "&amp;B$3,IF(Aloitus_Start!$D$1="Svenska","Information saknas: "&amp;B$3)),"")</f>
        <v>0</v>
      </c>
      <c r="G181" s="98" t="b">
        <f>IF(C181="",IF(Aloitus_Start!$D$1="Suomi","Tieto puuttuu: "&amp;C$3,IF(Aloitus_Start!$D$1="Svenska","Information saknas: "&amp;C$3)),"")</f>
        <v>0</v>
      </c>
      <c r="H181" s="39" t="s">
        <v>0</v>
      </c>
      <c r="I181" s="38">
        <f t="shared" si="83"/>
        <v>0</v>
      </c>
      <c r="J181" s="38">
        <f t="shared" si="83"/>
        <v>0</v>
      </c>
      <c r="K181" s="93">
        <f>J181-I181</f>
        <v>0</v>
      </c>
      <c r="L181" s="90" t="str">
        <f>IF(I181="","",IF(I181=0,"",(J181/I181)-1))</f>
        <v/>
      </c>
    </row>
    <row r="182" spans="1:12" x14ac:dyDescent="0.15">
      <c r="A182" s="7"/>
      <c r="B182" s="63"/>
      <c r="C182" s="64"/>
      <c r="D182" s="27">
        <f>C182-B182</f>
        <v>0</v>
      </c>
      <c r="E182" s="23" t="str">
        <f>IF(B182="","",IF(B182=0,"",(C182/B182)-1))</f>
        <v/>
      </c>
      <c r="F182" s="98" t="b">
        <f>IF(B182="",IF(Aloitus_Start!$D$1="Suomi","Tieto puuttuu: "&amp;B$3,IF(Aloitus_Start!$D$1="Svenska","Information saknas: "&amp;B$3)),"")</f>
        <v>0</v>
      </c>
      <c r="G182" s="98" t="b">
        <f>IF(C182="",IF(Aloitus_Start!$D$1="Suomi","Tieto puuttuu: "&amp;C$3,IF(Aloitus_Start!$D$1="Svenska","Information saknas: "&amp;C$3)),"")</f>
        <v>0</v>
      </c>
      <c r="H182" s="38" t="str">
        <f>IF(Aloitus_Start!$D$1="Suomi","Muut",IF(Aloitus_Start!$D$1="Svenska","Övriga","Valitse kieli - Välj spåket"))</f>
        <v>Valitse kieli - Välj spåket</v>
      </c>
      <c r="I182" s="38">
        <f t="shared" si="83"/>
        <v>0</v>
      </c>
      <c r="J182" s="38">
        <f t="shared" si="83"/>
        <v>0</v>
      </c>
      <c r="K182" s="93">
        <f>J182-I182</f>
        <v>0</v>
      </c>
      <c r="L182" s="90" t="str">
        <f>IF(I182="","",IF(I182=0,"",(J182/I182)-1))</f>
        <v/>
      </c>
    </row>
    <row r="183" spans="1:12" x14ac:dyDescent="0.15">
      <c r="A183" s="7"/>
      <c r="B183" s="63"/>
      <c r="C183" s="64"/>
      <c r="D183" s="27">
        <f>C183-B183</f>
        <v>0</v>
      </c>
      <c r="E183" s="23" t="str">
        <f>IF(B183="","",IF(B183=0,"",(C183/B183)-1))</f>
        <v/>
      </c>
      <c r="F183" s="98" t="b">
        <f>IF(B183="",IF(Aloitus_Start!$D$1="Suomi","Tieto puuttuu: "&amp;B$3,IF(Aloitus_Start!$D$1="Svenska","Information saknas: "&amp;B$3)),"")</f>
        <v>0</v>
      </c>
      <c r="G183" s="98" t="b">
        <f>IF(C183="",IF(Aloitus_Start!$D$1="Suomi","Tieto puuttuu: "&amp;C$3,IF(Aloitus_Start!$D$1="Svenska","Information saknas: "&amp;C$3)),"")</f>
        <v>0</v>
      </c>
      <c r="H183" s="39" t="s">
        <v>0</v>
      </c>
      <c r="I183" s="42" t="str">
        <f>IF(I180=0,"",I181/I$180)</f>
        <v/>
      </c>
      <c r="J183" s="42" t="str">
        <f>IF(J180=0,"",J181/J$180)</f>
        <v/>
      </c>
      <c r="K183" s="89" t="str">
        <f t="shared" ref="K183:K184" si="84">IF(I183="","",100*(J183-I183))</f>
        <v/>
      </c>
      <c r="L183" s="90" t="str">
        <f t="shared" ref="L183:L184" si="85">IF(I183="","",IF(I183=0,"",(J183/I183)-1))</f>
        <v/>
      </c>
    </row>
    <row r="184" spans="1:12" x14ac:dyDescent="0.15">
      <c r="A184" s="5"/>
      <c r="B184" s="57"/>
      <c r="C184" s="58"/>
      <c r="D184" s="134" t="str">
        <f>IF(Aloitus_Start!$D$1="Suomi","Muutos",IF(Aloitus_Start!$D$1="Svenska","Förändring","Valitse kieli - Välj spåket"))</f>
        <v>Valitse kieli - Välj spåket</v>
      </c>
      <c r="E184" s="134" t="str">
        <f>IF(Aloitus_Start!$D$1="Suomi","Muutos%",IF(Aloitus_Start!$D$1="Svenska","Förändr%","Valitse kieli - Välj spåket"))</f>
        <v>Valitse kieli - Välj spåket</v>
      </c>
      <c r="F184" s="126"/>
      <c r="G184" s="126"/>
      <c r="H184" s="38" t="str">
        <f>IF(Aloitus_Start!$D$1="Suomi","Muut",IF(Aloitus_Start!$D$1="Svenska","Övriga","Valitse kieli - Välj spåket"))</f>
        <v>Valitse kieli - Välj spåket</v>
      </c>
      <c r="I184" s="42" t="str">
        <f>IF(I180=0,"",I182/I$180)</f>
        <v/>
      </c>
      <c r="J184" s="42" t="str">
        <f>IF(J180=0,"",J182/J$180)</f>
        <v/>
      </c>
      <c r="K184" s="89" t="str">
        <f t="shared" si="84"/>
        <v/>
      </c>
      <c r="L184" s="90" t="str">
        <f t="shared" si="85"/>
        <v/>
      </c>
    </row>
    <row r="185" spans="1:12" x14ac:dyDescent="0.15">
      <c r="A185" s="7"/>
      <c r="B185" s="63"/>
      <c r="C185" s="64"/>
      <c r="D185" s="27">
        <f>C185-B185</f>
        <v>0</v>
      </c>
      <c r="E185" s="23" t="str">
        <f>IF(B185="","",IF(B185=0,"",(C185/B185)-1))</f>
        <v/>
      </c>
      <c r="F185" s="98" t="b">
        <f>IF(B185="",IF(Aloitus_Start!$D$1="Suomi","Tieto puuttuu: "&amp;B$3,IF(Aloitus_Start!$D$1="Svenska","Information saknas: "&amp;B$3)),"")</f>
        <v>0</v>
      </c>
      <c r="G185" s="98" t="b">
        <f>IF(C185="",IF(Aloitus_Start!$D$1="Suomi","Tieto puuttuu: "&amp;C$3,IF(Aloitus_Start!$D$1="Svenska","Information saknas: "&amp;C$3)),"")</f>
        <v>0</v>
      </c>
    </row>
    <row r="186" spans="1:12" x14ac:dyDescent="0.15">
      <c r="A186" s="7"/>
      <c r="B186" s="63"/>
      <c r="C186" s="64"/>
      <c r="D186" s="27">
        <f>C186-B186</f>
        <v>0</v>
      </c>
      <c r="E186" s="23" t="str">
        <f>IF(B186="","",IF(B186=0,"",(C186/B186)-1))</f>
        <v/>
      </c>
      <c r="F186" s="98" t="b">
        <f>IF(B186="",IF(Aloitus_Start!$D$1="Suomi","Tieto puuttuu: "&amp;B$3,IF(Aloitus_Start!$D$1="Svenska","Information saknas: "&amp;B$3)),"")</f>
        <v>0</v>
      </c>
      <c r="G186" s="98" t="b">
        <f>IF(C186="",IF(Aloitus_Start!$D$1="Suomi","Tieto puuttuu: "&amp;C$3,IF(Aloitus_Start!$D$1="Svenska","Information saknas: "&amp;C$3)),"")</f>
        <v>0</v>
      </c>
      <c r="H186" s="95" t="str">
        <f>IF(Aloitus_Start!$D$1="Suomi",MID(A408,7,34),IF(Aloitus_Start!$D$1="Svenska",MID(A408,7,14),"Valitse kieli - Välj spåket"))</f>
        <v>Valitse kieli - Välj spåket</v>
      </c>
      <c r="I186" s="35">
        <f>B$3</f>
        <v>0</v>
      </c>
      <c r="J186" s="35">
        <f>C$3</f>
        <v>0</v>
      </c>
      <c r="K186" s="52" t="str">
        <f>IF(Aloitus_Start!$D$1="Suomi","Muutos",IF(Aloitus_Start!$D$1="Svenska","Förändring","Valitse kieli - Välj spåket"))</f>
        <v>Valitse kieli - Välj spåket</v>
      </c>
      <c r="L186" s="52" t="str">
        <f>IF(Aloitus_Start!$D$1="Suomi","Muutos%",IF(Aloitus_Start!$D$1="Svenska","Förändr%","Valitse kieli - Välj spåket"))</f>
        <v>Valitse kieli - Välj spåket</v>
      </c>
    </row>
    <row r="187" spans="1:12" x14ac:dyDescent="0.15">
      <c r="A187" s="7"/>
      <c r="B187" s="63"/>
      <c r="C187" s="64"/>
      <c r="D187" s="27">
        <f>C187-B187</f>
        <v>0</v>
      </c>
      <c r="E187" s="23" t="str">
        <f>IF(B187="","",IF(B187=0,"",(C187/B187)-1))</f>
        <v/>
      </c>
      <c r="F187" s="98" t="b">
        <f>IF(B187="",IF(Aloitus_Start!$D$1="Suomi","Tieto puuttuu: "&amp;B$3,IF(Aloitus_Start!$D$1="Svenska","Information saknas: "&amp;B$3)),"")</f>
        <v>0</v>
      </c>
      <c r="G187" s="98" t="b">
        <f>IF(C187="",IF(Aloitus_Start!$D$1="Suomi","Tieto puuttuu: "&amp;C$3,IF(Aloitus_Start!$D$1="Svenska","Information saknas: "&amp;C$3)),"")</f>
        <v>0</v>
      </c>
      <c r="H187" s="38" t="str">
        <f>IF(Aloitus_Start!$D$1="Suomi","Lataukset",IF(Aloitus_Start!$D$1="Svenska","Nedladningar","Valitse kieli - Välj spåket"))</f>
        <v>Valitse kieli - Välj spåket</v>
      </c>
      <c r="I187" s="38">
        <f t="shared" ref="I187:J189" si="86">B409</f>
        <v>0</v>
      </c>
      <c r="J187" s="38">
        <f t="shared" si="86"/>
        <v>0</v>
      </c>
      <c r="K187" s="93">
        <f>J187-I187</f>
        <v>0</v>
      </c>
      <c r="L187" s="90" t="str">
        <f>IF(I187="","",IF(I187=0,"",(J187/I187)-1))</f>
        <v/>
      </c>
    </row>
    <row r="188" spans="1:12" x14ac:dyDescent="0.15">
      <c r="A188" s="7"/>
      <c r="B188" s="63"/>
      <c r="C188" s="64"/>
      <c r="D188" s="27">
        <f>C188-B188</f>
        <v>0</v>
      </c>
      <c r="E188" s="23" t="str">
        <f>IF(B188="","",IF(B188=0,"",(C188/B188)-1))</f>
        <v/>
      </c>
      <c r="F188" s="98" t="b">
        <f>IF(B188="",IF(Aloitus_Start!$D$1="Suomi","Tieto puuttuu: "&amp;B$3,IF(Aloitus_Start!$D$1="Svenska","Information saknas: "&amp;B$3)),"")</f>
        <v>0</v>
      </c>
      <c r="G188" s="98" t="b">
        <f>IF(C188="",IF(Aloitus_Start!$D$1="Suomi","Tieto puuttuu: "&amp;C$3,IF(Aloitus_Start!$D$1="Svenska","Information saknas: "&amp;C$3)),"")</f>
        <v>0</v>
      </c>
      <c r="H188" s="39" t="s">
        <v>0</v>
      </c>
      <c r="I188" s="38">
        <f t="shared" si="86"/>
        <v>0</v>
      </c>
      <c r="J188" s="38">
        <f t="shared" si="86"/>
        <v>0</v>
      </c>
      <c r="K188" s="93">
        <f>J188-I188</f>
        <v>0</v>
      </c>
      <c r="L188" s="90" t="str">
        <f>IF(I188="","",IF(I188=0,"",(J188/I188)-1))</f>
        <v/>
      </c>
    </row>
    <row r="189" spans="1:12" x14ac:dyDescent="0.15">
      <c r="A189" s="5"/>
      <c r="B189" s="57"/>
      <c r="C189" s="58"/>
      <c r="D189" s="134" t="str">
        <f>IF(Aloitus_Start!$D$1="Suomi","Muutos",IF(Aloitus_Start!$D$1="Svenska","Förändring","Valitse kieli - Välj spåket"))</f>
        <v>Valitse kieli - Välj spåket</v>
      </c>
      <c r="E189" s="134" t="str">
        <f>IF(Aloitus_Start!$D$1="Suomi","Muutos%",IF(Aloitus_Start!$D$1="Svenska","Förändr%","Valitse kieli - Välj spåket"))</f>
        <v>Valitse kieli - Välj spåket</v>
      </c>
      <c r="F189" s="126"/>
      <c r="G189" s="126"/>
      <c r="H189" s="38" t="str">
        <f>IF(Aloitus_Start!$D$1="Suomi","Muut",IF(Aloitus_Start!$D$1="Svenska","Övriga","Valitse kieli - Välj spåket"))</f>
        <v>Valitse kieli - Välj spåket</v>
      </c>
      <c r="I189" s="38">
        <f t="shared" si="86"/>
        <v>0</v>
      </c>
      <c r="J189" s="38">
        <f t="shared" si="86"/>
        <v>0</v>
      </c>
      <c r="K189" s="93">
        <f>J189-I189</f>
        <v>0</v>
      </c>
      <c r="L189" s="90" t="str">
        <f>IF(I189="","",IF(I189=0,"",(J189/I189)-1))</f>
        <v/>
      </c>
    </row>
    <row r="190" spans="1:12" x14ac:dyDescent="0.15">
      <c r="A190" s="7"/>
      <c r="B190" s="63"/>
      <c r="C190" s="64"/>
      <c r="D190" s="27">
        <f>C190-B190</f>
        <v>0</v>
      </c>
      <c r="E190" s="23" t="str">
        <f>IF(B190="","",IF(B190=0,"",(C190/B190)-1))</f>
        <v/>
      </c>
      <c r="F190" s="98" t="b">
        <f>IF(B190="",IF(Aloitus_Start!$D$1="Suomi","Tieto puuttuu: "&amp;B$3,IF(Aloitus_Start!$D$1="Svenska","Information saknas: "&amp;B$3)),"")</f>
        <v>0</v>
      </c>
      <c r="G190" s="98" t="b">
        <f>IF(C190="",IF(Aloitus_Start!$D$1="Suomi","Tieto puuttuu: "&amp;C$3,IF(Aloitus_Start!$D$1="Svenska","Information saknas: "&amp;C$3)),"")</f>
        <v>0</v>
      </c>
      <c r="H190" s="39" t="s">
        <v>0</v>
      </c>
      <c r="I190" s="42" t="str">
        <f>IF(I187=0,"",I188/I$187)</f>
        <v/>
      </c>
      <c r="J190" s="42" t="str">
        <f>IF(J187=0,"",J188/J$187)</f>
        <v/>
      </c>
      <c r="K190" s="89" t="str">
        <f t="shared" ref="K190:K191" si="87">IF(I190="","",100*(J190-I190))</f>
        <v/>
      </c>
      <c r="L190" s="90" t="str">
        <f t="shared" ref="L190:L191" si="88">IF(I190="","",IF(I190=0,"",(J190/I190)-1))</f>
        <v/>
      </c>
    </row>
    <row r="191" spans="1:12" x14ac:dyDescent="0.15">
      <c r="A191" s="7"/>
      <c r="B191" s="63"/>
      <c r="C191" s="64"/>
      <c r="D191" s="27">
        <f>C191-B191</f>
        <v>0</v>
      </c>
      <c r="E191" s="23" t="str">
        <f>IF(B191="","",IF(B191=0,"",(C191/B191)-1))</f>
        <v/>
      </c>
      <c r="F191" s="98" t="b">
        <f>IF(B191="",IF(Aloitus_Start!$D$1="Suomi","Tieto puuttuu: "&amp;B$3,IF(Aloitus_Start!$D$1="Svenska","Information saknas: "&amp;B$3)),"")</f>
        <v>0</v>
      </c>
      <c r="G191" s="98" t="b">
        <f>IF(C191="",IF(Aloitus_Start!$D$1="Suomi","Tieto puuttuu: "&amp;C$3,IF(Aloitus_Start!$D$1="Svenska","Information saknas: "&amp;C$3)),"")</f>
        <v>0</v>
      </c>
      <c r="H191" s="38" t="str">
        <f>IF(Aloitus_Start!$D$1="Suomi","Muut",IF(Aloitus_Start!$D$1="Svenska","Övriga","Valitse kieli - Välj spåket"))</f>
        <v>Valitse kieli - Välj spåket</v>
      </c>
      <c r="I191" s="42" t="str">
        <f>IF(I187=0,"",I189/I$187)</f>
        <v/>
      </c>
      <c r="J191" s="42" t="str">
        <f>IF(J187=0,"",J189/J$187)</f>
        <v/>
      </c>
      <c r="K191" s="89" t="str">
        <f t="shared" si="87"/>
        <v/>
      </c>
      <c r="L191" s="90" t="str">
        <f t="shared" si="88"/>
        <v/>
      </c>
    </row>
    <row r="192" spans="1:12" x14ac:dyDescent="0.15">
      <c r="A192" s="7"/>
      <c r="B192" s="63"/>
      <c r="C192" s="64"/>
      <c r="D192" s="27">
        <f>C192-B192</f>
        <v>0</v>
      </c>
      <c r="E192" s="23" t="str">
        <f>IF(B192="","",IF(B192=0,"",(C192/B192)-1))</f>
        <v/>
      </c>
      <c r="F192" s="98" t="b">
        <f>IF(B192="",IF(Aloitus_Start!$D$1="Suomi","Tieto puuttuu: "&amp;B$3,IF(Aloitus_Start!$D$1="Svenska","Information saknas: "&amp;B$3)),"")</f>
        <v>0</v>
      </c>
      <c r="G192" s="98" t="b">
        <f>IF(C192="",IF(Aloitus_Start!$D$1="Suomi","Tieto puuttuu: "&amp;C$3,IF(Aloitus_Start!$D$1="Svenska","Information saknas: "&amp;C$3)),"")</f>
        <v>0</v>
      </c>
    </row>
    <row r="193" spans="1:12" x14ac:dyDescent="0.15">
      <c r="A193" s="7"/>
      <c r="B193" s="63"/>
      <c r="C193" s="64"/>
      <c r="D193" s="27">
        <f>C193-B193</f>
        <v>0</v>
      </c>
      <c r="E193" s="23" t="str">
        <f>IF(B193="","",IF(B193=0,"",(C193/B193)-1))</f>
        <v/>
      </c>
      <c r="F193" s="98" t="b">
        <f>IF(B193="",IF(Aloitus_Start!$D$1="Suomi","Tieto puuttuu: "&amp;B$3,IF(Aloitus_Start!$D$1="Svenska","Information saknas: "&amp;B$3)),"")</f>
        <v>0</v>
      </c>
      <c r="G193" s="98" t="b">
        <f>IF(C193="",IF(Aloitus_Start!$D$1="Suomi","Tieto puuttuu: "&amp;C$3,IF(Aloitus_Start!$D$1="Svenska","Information saknas: "&amp;C$3)),"")</f>
        <v>0</v>
      </c>
      <c r="H193" s="95" t="str">
        <f>IF(Aloitus_Start!$D$1="Suomi",MID(A412,7,28),IF(Aloitus_Start!$D$1="Svenska",MID(A412,7,23),"Valitse kieli - Välj spåket"))</f>
        <v>Valitse kieli - Välj spåket</v>
      </c>
      <c r="I193" s="35">
        <f>B$3</f>
        <v>0</v>
      </c>
      <c r="J193" s="35">
        <f>C$3</f>
        <v>0</v>
      </c>
      <c r="K193" s="52" t="str">
        <f>IF(Aloitus_Start!$D$1="Suomi","Muutos",IF(Aloitus_Start!$D$1="Svenska","Förändring","Valitse kieli - Välj spåket"))</f>
        <v>Valitse kieli - Välj spåket</v>
      </c>
      <c r="L193" s="52" t="str">
        <f>IF(Aloitus_Start!$D$1="Suomi","Muutos%",IF(Aloitus_Start!$D$1="Svenska","Förändr%","Valitse kieli - Välj spåket"))</f>
        <v>Valitse kieli - Välj spåket</v>
      </c>
    </row>
    <row r="194" spans="1:12" x14ac:dyDescent="0.15">
      <c r="A194" s="5"/>
      <c r="B194" s="57"/>
      <c r="C194" s="58"/>
      <c r="D194" s="134" t="str">
        <f>IF(Aloitus_Start!$D$1="Suomi","Muutos",IF(Aloitus_Start!$D$1="Svenska","Förändring","Valitse kieli - Välj spåket"))</f>
        <v>Valitse kieli - Välj spåket</v>
      </c>
      <c r="E194" s="134" t="str">
        <f>IF(Aloitus_Start!$D$1="Suomi","Muutos%",IF(Aloitus_Start!$D$1="Svenska","Förändr%","Valitse kieli - Välj spåket"))</f>
        <v>Valitse kieli - Välj spåket</v>
      </c>
      <c r="F194" s="126"/>
      <c r="G194" s="126"/>
      <c r="H194" s="39" t="str">
        <f>IF(Aloitus_Start!$D$1="Suomi",MID(A413,9,19),IF(Aloitus_Start!$D$1="Svenska",MID(A413,9,18),"Valitse kieli - Välj spåket"))</f>
        <v>Valitse kieli - Välj spåket</v>
      </c>
      <c r="I194" s="38">
        <f t="shared" ref="I194:J199" si="89">B413</f>
        <v>0</v>
      </c>
      <c r="J194" s="38">
        <f t="shared" si="89"/>
        <v>0</v>
      </c>
      <c r="K194" s="93">
        <f t="shared" ref="K194:K199" si="90">J194-I194</f>
        <v>0</v>
      </c>
      <c r="L194" s="90" t="str">
        <f t="shared" ref="L194:L199" si="91">IF(I194="","",IF(I194=0,"",(J194/I194)-1))</f>
        <v/>
      </c>
    </row>
    <row r="195" spans="1:12" x14ac:dyDescent="0.15">
      <c r="A195" s="7"/>
      <c r="B195" s="63"/>
      <c r="C195" s="64"/>
      <c r="D195" s="27">
        <f>C195-B195</f>
        <v>0</v>
      </c>
      <c r="E195" s="23" t="str">
        <f>IF(B195="","",IF(B195=0,"",(C195/B195)-1))</f>
        <v/>
      </c>
      <c r="F195" s="98" t="b">
        <f>IF(B195="",IF(Aloitus_Start!$D$1="Suomi","Tieto puuttuu: "&amp;B$3,IF(Aloitus_Start!$D$1="Svenska","Information saknas: "&amp;B$3)),"")</f>
        <v>0</v>
      </c>
      <c r="G195" s="98" t="b">
        <f>IF(C195="",IF(Aloitus_Start!$D$1="Suomi","Tieto puuttuu: "&amp;C$3,IF(Aloitus_Start!$D$1="Svenska","Information saknas: "&amp;C$3)),"")</f>
        <v>0</v>
      </c>
      <c r="H195" s="38" t="str">
        <f>IF(Aloitus_Start!$D$1="Suomi","Katsotut, FinELib (tietoa ei saada)",IF(Aloitus_Start!$D$1="Svenska","Granskade, FinELib (data fås ej)","Valitse kieli - Välj spåket"))</f>
        <v>Valitse kieli - Välj spåket</v>
      </c>
      <c r="I195" s="38">
        <f t="shared" si="89"/>
        <v>0</v>
      </c>
      <c r="J195" s="38">
        <f t="shared" si="89"/>
        <v>0</v>
      </c>
      <c r="K195" s="93">
        <f t="shared" si="90"/>
        <v>0</v>
      </c>
      <c r="L195" s="90" t="str">
        <f t="shared" si="91"/>
        <v/>
      </c>
    </row>
    <row r="196" spans="1:12" x14ac:dyDescent="0.15">
      <c r="A196" s="7"/>
      <c r="B196" s="63"/>
      <c r="C196" s="64"/>
      <c r="D196" s="27">
        <f>C196-B196</f>
        <v>0</v>
      </c>
      <c r="E196" s="23" t="str">
        <f>IF(B196="","",IF(B196=0,"",(C196/B196)-1))</f>
        <v/>
      </c>
      <c r="F196" s="98" t="b">
        <f>IF(B196="",IF(Aloitus_Start!$D$1="Suomi","Tieto puuttuu: "&amp;B$3,IF(Aloitus_Start!$D$1="Svenska","Information saknas: "&amp;B$3)),"")</f>
        <v>0</v>
      </c>
      <c r="G196" s="98" t="b">
        <f>IF(C196="",IF(Aloitus_Start!$D$1="Suomi","Tieto puuttuu: "&amp;C$3,IF(Aloitus_Start!$D$1="Svenska","Information saknas: "&amp;C$3)),"")</f>
        <v>0</v>
      </c>
      <c r="H196" s="38" t="str">
        <f>IF(Aloitus_Start!$D$1="Suomi","Katsotut, muut",IF(Aloitus_Start!$D$1="Svenska","Granskade, övriga","Valitse kieli - Välj spåket"))</f>
        <v>Valitse kieli - Välj spåket</v>
      </c>
      <c r="I196" s="38">
        <f t="shared" si="89"/>
        <v>0</v>
      </c>
      <c r="J196" s="38">
        <f t="shared" si="89"/>
        <v>0</v>
      </c>
      <c r="K196" s="93">
        <f t="shared" si="90"/>
        <v>0</v>
      </c>
      <c r="L196" s="90" t="str">
        <f t="shared" si="91"/>
        <v/>
      </c>
    </row>
    <row r="197" spans="1:12" x14ac:dyDescent="0.15">
      <c r="A197" s="7"/>
      <c r="B197" s="63"/>
      <c r="C197" s="64"/>
      <c r="D197" s="27">
        <f>C197-B197</f>
        <v>0</v>
      </c>
      <c r="E197" s="23" t="str">
        <f>IF(B197="","",IF(B197=0,"",(C197/B197)-1))</f>
        <v/>
      </c>
      <c r="F197" s="98" t="b">
        <f>IF(B197="",IF(Aloitus_Start!$D$1="Suomi","Tieto puuttuu: "&amp;B$3,IF(Aloitus_Start!$D$1="Svenska","Information saknas: "&amp;B$3)),"")</f>
        <v>0</v>
      </c>
      <c r="G197" s="98" t="b">
        <f>IF(C197="",IF(Aloitus_Start!$D$1="Suomi","Tieto puuttuu: "&amp;C$3,IF(Aloitus_Start!$D$1="Svenska","Information saknas: "&amp;C$3)),"")</f>
        <v>0</v>
      </c>
      <c r="H197" s="39" t="str">
        <f>IF(Aloitus_Start!$D$1="Suomi",MID(A416,9,18),IF(Aloitus_Start!$D$1="Svenska",MID(A416,9,15),"Valitse kieli - Välj spåket"))</f>
        <v>Valitse kieli - Välj spåket</v>
      </c>
      <c r="I197" s="38">
        <f t="shared" si="89"/>
        <v>0</v>
      </c>
      <c r="J197" s="38">
        <f t="shared" si="89"/>
        <v>0</v>
      </c>
      <c r="K197" s="93">
        <f t="shared" si="90"/>
        <v>0</v>
      </c>
      <c r="L197" s="90" t="str">
        <f t="shared" si="91"/>
        <v/>
      </c>
    </row>
    <row r="198" spans="1:12" x14ac:dyDescent="0.15">
      <c r="A198" s="5"/>
      <c r="B198" s="57"/>
      <c r="C198" s="58"/>
      <c r="D198" s="22"/>
      <c r="E198" s="34"/>
      <c r="F198" s="126"/>
      <c r="G198" s="126"/>
      <c r="H198" s="38" t="str">
        <f>IF(Aloitus_Start!$D$1="Suomi","FinELib (tietoa ei saada)",IF(Aloitus_Start!$D$1="Svenska","FinELib (data fås ej)","Valitse kieli - Välj spåket"))</f>
        <v>Valitse kieli - Välj spåket</v>
      </c>
      <c r="I198" s="38">
        <f t="shared" si="89"/>
        <v>0</v>
      </c>
      <c r="J198" s="38">
        <f t="shared" si="89"/>
        <v>0</v>
      </c>
      <c r="K198" s="93">
        <f t="shared" si="90"/>
        <v>0</v>
      </c>
      <c r="L198" s="90" t="str">
        <f t="shared" si="91"/>
        <v/>
      </c>
    </row>
    <row r="199" spans="1:12" x14ac:dyDescent="0.15">
      <c r="A199" s="7"/>
      <c r="B199" s="63"/>
      <c r="C199" s="64"/>
      <c r="D199" s="27">
        <f t="shared" ref="D199:D204" si="92">C199-B199</f>
        <v>0</v>
      </c>
      <c r="E199" s="23" t="str">
        <f t="shared" ref="E199:E204" si="93">IF(B199="","",IF(B199=0,"",(C199/B199)-1))</f>
        <v/>
      </c>
      <c r="F199" s="98" t="b">
        <f>IF(B199="",IF(Aloitus_Start!$D$1="Suomi","Tieto puuttuu: "&amp;B$3,IF(Aloitus_Start!$D$1="Svenska","Information saknas: "&amp;B$3)),"")</f>
        <v>0</v>
      </c>
      <c r="G199" s="98" t="b">
        <f>IF(C199="",IF(Aloitus_Start!$D$1="Suomi","Tieto puuttuu: "&amp;C$3,IF(Aloitus_Start!$D$1="Svenska","Information saknas: "&amp;C$3)),"")</f>
        <v>0</v>
      </c>
      <c r="H199" s="38" t="str">
        <f>IF(Aloitus_Start!$D$1="Suomi","Muut",IF(Aloitus_Start!$D$1="Svenska","Övriga","Valitse kieli - Välj spåket"))</f>
        <v>Valitse kieli - Välj spåket</v>
      </c>
      <c r="I199" s="38">
        <f t="shared" si="89"/>
        <v>0</v>
      </c>
      <c r="J199" s="38">
        <f t="shared" si="89"/>
        <v>0</v>
      </c>
      <c r="K199" s="93">
        <f t="shared" si="90"/>
        <v>0</v>
      </c>
      <c r="L199" s="90" t="str">
        <f t="shared" si="91"/>
        <v/>
      </c>
    </row>
    <row r="200" spans="1:12" x14ac:dyDescent="0.15">
      <c r="A200" s="7"/>
      <c r="B200" s="63"/>
      <c r="C200" s="64"/>
      <c r="D200" s="27">
        <f t="shared" si="92"/>
        <v>0</v>
      </c>
      <c r="E200" s="23" t="str">
        <f t="shared" si="93"/>
        <v/>
      </c>
      <c r="F200" s="98" t="b">
        <f>IF(B200="",IF(Aloitus_Start!$D$1="Suomi","Tieto puuttuu: "&amp;B$3,IF(Aloitus_Start!$D$1="Svenska","Information saknas: "&amp;B$3)),"")</f>
        <v>0</v>
      </c>
      <c r="G200" s="98" t="b">
        <f>IF(C200="",IF(Aloitus_Start!$D$1="Suomi","Tieto puuttuu: "&amp;C$3,IF(Aloitus_Start!$D$1="Svenska","Information saknas: "&amp;C$3)),"")</f>
        <v>0</v>
      </c>
      <c r="H200" s="38" t="str">
        <f>IF(Aloitus_Start!$D$1="Suomi","Katsotut",IF(Aloitus_Start!$D$1="Svenska","Granskade","Valitse kieli - Välj spåket"))</f>
        <v>Valitse kieli - Välj spåket</v>
      </c>
      <c r="I200" s="35">
        <f>B$3</f>
        <v>0</v>
      </c>
      <c r="J200" s="35">
        <f>C$3</f>
        <v>0</v>
      </c>
      <c r="K200" s="52" t="str">
        <f>IF(Aloitus_Start!$D$1="Suomi","Muutos",IF(Aloitus_Start!$D$1="Svenska","Förändring","Valitse kieli - Välj spåket"))</f>
        <v>Valitse kieli - Välj spåket</v>
      </c>
      <c r="L200" s="52" t="str">
        <f>IF(Aloitus_Start!$D$1="Suomi","Muutos%",IF(Aloitus_Start!$D$1="Svenska","Förändr%","Valitse kieli - Välj spåket"))</f>
        <v>Valitse kieli - Välj spåket</v>
      </c>
    </row>
    <row r="201" spans="1:12" x14ac:dyDescent="0.15">
      <c r="A201" s="7"/>
      <c r="B201" s="63"/>
      <c r="C201" s="64"/>
      <c r="D201" s="27">
        <f t="shared" si="92"/>
        <v>0</v>
      </c>
      <c r="E201" s="23" t="str">
        <f t="shared" si="93"/>
        <v/>
      </c>
      <c r="F201" s="98" t="b">
        <f>IF(B201="",IF(Aloitus_Start!$D$1="Suomi","Tieto puuttuu: "&amp;B$3,IF(Aloitus_Start!$D$1="Svenska","Information saknas: "&amp;B$3)),"")</f>
        <v>0</v>
      </c>
      <c r="G201" s="98" t="b">
        <f>IF(C201="",IF(Aloitus_Start!$D$1="Suomi","Tieto puuttuu: "&amp;C$3,IF(Aloitus_Start!$D$1="Svenska","Information saknas: "&amp;C$3)),"")</f>
        <v>0</v>
      </c>
      <c r="H201" s="38" t="str">
        <f>IF(Aloitus_Start!$D$1="Suomi","FinELib (tietoa ei saada)",IF(Aloitus_Start!$D$1="Svenska","FinELib (data fås ej)","Valitse kieli - Välj spåket"))</f>
        <v>Valitse kieli - Välj spåket</v>
      </c>
      <c r="I201" s="42" t="str">
        <f>IF(I194=0,"",I195/I$194)</f>
        <v/>
      </c>
      <c r="J201" s="42" t="str">
        <f>IF(J194=0,"",J195/J$194)</f>
        <v/>
      </c>
      <c r="K201" s="89" t="str">
        <f t="shared" ref="K201:K204" si="94">IF(I201="","",100*(J201-I201))</f>
        <v/>
      </c>
      <c r="L201" s="90" t="str">
        <f t="shared" ref="L201:L204" si="95">IF(I201="","",IF(I201=0,"",(J201/I201)-1))</f>
        <v/>
      </c>
    </row>
    <row r="202" spans="1:12" x14ac:dyDescent="0.15">
      <c r="A202" s="7"/>
      <c r="B202" s="63"/>
      <c r="C202" s="64"/>
      <c r="D202" s="27">
        <f t="shared" si="92"/>
        <v>0</v>
      </c>
      <c r="E202" s="23" t="str">
        <f t="shared" si="93"/>
        <v/>
      </c>
      <c r="F202" s="98" t="b">
        <f>IF(B202="",IF(Aloitus_Start!$D$1="Suomi","Tieto puuttuu: "&amp;B$3,IF(Aloitus_Start!$D$1="Svenska","Information saknas: "&amp;B$3)),"")</f>
        <v>0</v>
      </c>
      <c r="G202" s="98" t="b">
        <f>IF(C202="",IF(Aloitus_Start!$D$1="Suomi","Tieto puuttuu: "&amp;C$3,IF(Aloitus_Start!$D$1="Svenska","Information saknas: "&amp;C$3)),"")</f>
        <v>0</v>
      </c>
      <c r="H202" s="38" t="str">
        <f>IF(Aloitus_Start!$D$1="Suomi","Muut",IF(Aloitus_Start!$D$1="Svenska","Övriga","Valitse kieli - Välj spåket"))</f>
        <v>Valitse kieli - Välj spåket</v>
      </c>
      <c r="I202" s="42" t="str">
        <f>IF(I194=0,"",I196/I$194)</f>
        <v/>
      </c>
      <c r="J202" s="42" t="str">
        <f>IF(J194=0,"",J196/J$194)</f>
        <v/>
      </c>
      <c r="K202" s="89" t="str">
        <f t="shared" si="94"/>
        <v/>
      </c>
      <c r="L202" s="90" t="str">
        <f t="shared" si="95"/>
        <v/>
      </c>
    </row>
    <row r="203" spans="1:12" x14ac:dyDescent="0.15">
      <c r="A203" s="7"/>
      <c r="B203" s="63"/>
      <c r="C203" s="64"/>
      <c r="D203" s="27">
        <f t="shared" si="92"/>
        <v>0</v>
      </c>
      <c r="E203" s="23" t="str">
        <f t="shared" si="93"/>
        <v/>
      </c>
      <c r="F203" s="98" t="b">
        <f>IF(B203="",IF(Aloitus_Start!$D$1="Suomi","Tieto puuttuu: "&amp;B$3,IF(Aloitus_Start!$D$1="Svenska","Information saknas: "&amp;B$3)),"")</f>
        <v>0</v>
      </c>
      <c r="G203" s="98" t="b">
        <f>IF(C203="",IF(Aloitus_Start!$D$1="Suomi","Tieto puuttuu: "&amp;C$3,IF(Aloitus_Start!$D$1="Svenska","Information saknas: "&amp;C$3)),"")</f>
        <v>0</v>
      </c>
      <c r="H203" s="38" t="str">
        <f>IF(Aloitus_Start!$D$1="Suomi","FinELib (tietoa ei saada)",IF(Aloitus_Start!$D$1="Svenska","FinELib (data fås ej)","Valitse kieli - Välj spåket"))</f>
        <v>Valitse kieli - Välj spåket</v>
      </c>
      <c r="I203" s="42" t="str">
        <f>IF(I197=0,"",I198/I$197)</f>
        <v/>
      </c>
      <c r="J203" s="42" t="str">
        <f>IF(J197=0,"",J198/J$197)</f>
        <v/>
      </c>
      <c r="K203" s="89" t="str">
        <f t="shared" si="94"/>
        <v/>
      </c>
      <c r="L203" s="90" t="str">
        <f t="shared" si="95"/>
        <v/>
      </c>
    </row>
    <row r="204" spans="1:12" x14ac:dyDescent="0.15">
      <c r="A204" s="7"/>
      <c r="B204" s="63"/>
      <c r="C204" s="64"/>
      <c r="D204" s="27">
        <f t="shared" si="92"/>
        <v>0</v>
      </c>
      <c r="E204" s="23" t="str">
        <f t="shared" si="93"/>
        <v/>
      </c>
      <c r="F204" s="98" t="b">
        <f>IF(B204="",IF(Aloitus_Start!$D$1="Suomi","Tieto puuttuu: "&amp;B$3,IF(Aloitus_Start!$D$1="Svenska","Information saknas: "&amp;B$3)),"")</f>
        <v>0</v>
      </c>
      <c r="G204" s="98" t="b">
        <f>IF(C204="",IF(Aloitus_Start!$D$1="Suomi","Tieto puuttuu: "&amp;C$3,IF(Aloitus_Start!$D$1="Svenska","Information saknas: "&amp;C$3)),"")</f>
        <v>0</v>
      </c>
      <c r="H204" s="38" t="str">
        <f>IF(Aloitus_Start!$D$1="Suomi","Muut",IF(Aloitus_Start!$D$1="Svenska","Övriga","Valitse kieli - Välj spåket"))</f>
        <v>Valitse kieli - Välj spåket</v>
      </c>
      <c r="I204" s="42" t="str">
        <f>IF(I197=0,"",I199/I$197)</f>
        <v/>
      </c>
      <c r="J204" s="42" t="str">
        <f>IF(J197=0,"",J199/J$197)</f>
        <v/>
      </c>
      <c r="K204" s="89" t="str">
        <f t="shared" si="94"/>
        <v/>
      </c>
      <c r="L204" s="90" t="str">
        <f t="shared" si="95"/>
        <v/>
      </c>
    </row>
    <row r="205" spans="1:12" x14ac:dyDescent="0.15">
      <c r="A205" s="5"/>
      <c r="B205" s="57"/>
      <c r="C205" s="58"/>
      <c r="D205" s="134" t="str">
        <f>IF(Aloitus_Start!$D$1="Suomi","Muutos",IF(Aloitus_Start!$D$1="Svenska","Förändring","Valitse kieli - Välj spåket"))</f>
        <v>Valitse kieli - Välj spåket</v>
      </c>
      <c r="E205" s="134" t="str">
        <f>IF(Aloitus_Start!$D$1="Suomi","Muutos%",IF(Aloitus_Start!$D$1="Svenska","Förändr%","Valitse kieli - Välj spåket"))</f>
        <v>Valitse kieli - Välj spåket</v>
      </c>
      <c r="F205" s="126"/>
      <c r="G205" s="126"/>
    </row>
    <row r="206" spans="1:12" x14ac:dyDescent="0.15">
      <c r="A206" s="7"/>
      <c r="B206" s="63"/>
      <c r="C206" s="64"/>
      <c r="D206" s="27">
        <f>C206-B206</f>
        <v>0</v>
      </c>
      <c r="E206" s="23" t="str">
        <f>IF(B206="","",IF(B206=0,"",(C206/B206)-1))</f>
        <v/>
      </c>
      <c r="F206" s="98" t="b">
        <f>IF(B206="",IF(Aloitus_Start!$D$1="Suomi","Tieto puuttuu: "&amp;B$3,IF(Aloitus_Start!$D$1="Svenska","Information saknas: "&amp;B$3)),"")</f>
        <v>0</v>
      </c>
      <c r="G206" s="98" t="b">
        <f>IF(C206="",IF(Aloitus_Start!$D$1="Suomi","Tieto puuttuu: "&amp;C$3,IF(Aloitus_Start!$D$1="Svenska","Information saknas: "&amp;C$3)),"")</f>
        <v>0</v>
      </c>
      <c r="H206" s="95" t="str">
        <f>IF(Aloitus_Start!$D$1="Suomi",MID(A420,7,20),IF(Aloitus_Start!$D$1="Svenska",MID(A420,8,22),"Valitse kieli - Välj spåket"))</f>
        <v>Valitse kieli - Välj spåket</v>
      </c>
      <c r="I206" s="35">
        <f>B$3</f>
        <v>0</v>
      </c>
      <c r="J206" s="35">
        <f>C$3</f>
        <v>0</v>
      </c>
      <c r="K206" s="52" t="str">
        <f>IF(Aloitus_Start!$D$1="Suomi","Muutos",IF(Aloitus_Start!$D$1="Svenska","Förändring","Valitse kieli - Välj spåket"))</f>
        <v>Valitse kieli - Välj spåket</v>
      </c>
      <c r="L206" s="52" t="str">
        <f>IF(Aloitus_Start!$D$1="Suomi","Muutos%",IF(Aloitus_Start!$D$1="Svenska","Förändr%","Valitse kieli - Välj spåket"))</f>
        <v>Valitse kieli - Välj spåket</v>
      </c>
    </row>
    <row r="207" spans="1:12" x14ac:dyDescent="0.15">
      <c r="A207" s="7"/>
      <c r="B207" s="63"/>
      <c r="C207" s="64"/>
      <c r="D207" s="27">
        <f>C207-B207</f>
        <v>0</v>
      </c>
      <c r="E207" s="23" t="str">
        <f>IF(B207="","",IF(B207=0,"",(C207/B207)-1))</f>
        <v/>
      </c>
      <c r="F207" s="98" t="b">
        <f>IF(B207="",IF(Aloitus_Start!$D$1="Suomi","Tieto puuttuu: "&amp;B$3,IF(Aloitus_Start!$D$1="Svenska","Information saknas: "&amp;B$3)),"")</f>
        <v>0</v>
      </c>
      <c r="G207" s="98" t="b">
        <f>IF(C207="",IF(Aloitus_Start!$D$1="Suomi","Tieto puuttuu: "&amp;C$3,IF(Aloitus_Start!$D$1="Svenska","Information saknas: "&amp;C$3)),"")</f>
        <v>0</v>
      </c>
      <c r="H207" s="39" t="str">
        <f>IF(Aloitus_Start!$D$1="Suomi",MID(A421,10,36),IF(Aloitus_Start!$D$1="Svenska",MID(A421,10,18),"Valitse kieli - Välj spåket"))</f>
        <v>Valitse kieli - Välj spåket</v>
      </c>
      <c r="I207" s="38">
        <f>B421</f>
        <v>0</v>
      </c>
      <c r="J207" s="38">
        <f>C421</f>
        <v>0</v>
      </c>
      <c r="K207" s="93">
        <f>J207-I207</f>
        <v>0</v>
      </c>
      <c r="L207" s="90" t="str">
        <f>IF(I207="","",IF(I207=0,"",(J207/I207)-1))</f>
        <v/>
      </c>
    </row>
    <row r="208" spans="1:12" x14ac:dyDescent="0.15">
      <c r="A208" s="5"/>
      <c r="B208" s="57"/>
      <c r="C208" s="58"/>
      <c r="D208" s="134" t="str">
        <f>IF(Aloitus_Start!$D$1="Suomi","Muutos",IF(Aloitus_Start!$D$1="Svenska","Förändring","Valitse kieli - Välj spåket"))</f>
        <v>Valitse kieli - Välj spåket</v>
      </c>
      <c r="E208" s="134" t="str">
        <f>IF(Aloitus_Start!$D$1="Suomi","Muutos%",IF(Aloitus_Start!$D$1="Svenska","Förändr%","Valitse kieli - Välj spåket"))</f>
        <v>Valitse kieli - Välj spåket</v>
      </c>
      <c r="F208" s="126"/>
      <c r="G208" s="126"/>
      <c r="H208" s="39" t="str">
        <f>IF(Aloitus_Start!$D$1="Suomi",MID(A423,6,15),IF(Aloitus_Start!$D$1="Svenska",MID(A423,6,18),"Valitse kieli - Välj spåket"))</f>
        <v>Valitse kieli - Välj spåket</v>
      </c>
      <c r="I208" s="35">
        <f>B$3</f>
        <v>0</v>
      </c>
      <c r="J208" s="35">
        <f>C$3</f>
        <v>0</v>
      </c>
      <c r="K208" s="52" t="str">
        <f>IF(Aloitus_Start!$D$1="Suomi","Muutos",IF(Aloitus_Start!$D$1="Svenska","Förändring","Valitse kieli - Välj spåket"))</f>
        <v>Valitse kieli - Välj spåket</v>
      </c>
      <c r="L208" s="52" t="str">
        <f>IF(Aloitus_Start!$D$1="Suomi","Muutos%",IF(Aloitus_Start!$D$1="Svenska","Förändr%","Valitse kieli - Välj spåket"))</f>
        <v>Valitse kieli - Välj spåket</v>
      </c>
    </row>
    <row r="209" spans="1:12" x14ac:dyDescent="0.15">
      <c r="A209" s="6"/>
      <c r="B209" s="59"/>
      <c r="C209" s="60"/>
      <c r="D209" s="24">
        <f>C209-B209</f>
        <v>0</v>
      </c>
      <c r="E209" s="25" t="str">
        <f>IF(B209="","",IF(B209=0,"",(C209/B209)-1))</f>
        <v/>
      </c>
      <c r="F209" s="127" t="b">
        <f>IF(B209="",IF(Aloitus_Start!$D$1="Suomi","Tieto puuttuu: "&amp;B$3,IF(Aloitus_Start!$D$1="Svenska","Information saknas: "&amp;B$3)),"")</f>
        <v>0</v>
      </c>
      <c r="G209" s="127" t="b">
        <f>IF(C209="",IF(Aloitus_Start!$D$1="Suomi","Tieto puuttuu: "&amp;C$3,IF(Aloitus_Start!$D$1="Svenska","Information saknas: "&amp;C$3)),"")</f>
        <v>0</v>
      </c>
      <c r="H209" s="39" t="str">
        <f>IF(Aloitus_Start!$D$1="Suomi",MID(A424,8,23),IF(Aloitus_Start!$D$1="Svenska",MID(A424,8,12),"Valitse kieli - Välj spåket"))</f>
        <v>Valitse kieli - Välj spåket</v>
      </c>
      <c r="I209" s="38">
        <f>B424</f>
        <v>0</v>
      </c>
      <c r="J209" s="38">
        <f>C424</f>
        <v>0</v>
      </c>
      <c r="K209" s="93">
        <f>J209-I209</f>
        <v>0</v>
      </c>
      <c r="L209" s="90" t="str">
        <f>IF(I209="","",IF(I209=0,"",(J209/I209)-1))</f>
        <v/>
      </c>
    </row>
    <row r="210" spans="1:12" x14ac:dyDescent="0.15">
      <c r="A210" s="5"/>
      <c r="B210" s="57"/>
      <c r="C210" s="58"/>
      <c r="D210" s="22"/>
      <c r="E210" s="34"/>
      <c r="F210" s="126"/>
      <c r="G210" s="126"/>
    </row>
    <row r="211" spans="1:12" x14ac:dyDescent="0.15">
      <c r="A211" s="6"/>
      <c r="B211" s="59"/>
      <c r="C211" s="60"/>
      <c r="D211" s="131" t="str">
        <f>IF(Aloitus_Start!$D$1="Suomi","Muutos",IF(Aloitus_Start!$D$1="Svenska","Förändring","Valitse kieli - Välj spåket"))</f>
        <v>Valitse kieli - Välj spåket</v>
      </c>
      <c r="E211" s="131" t="str">
        <f>IF(Aloitus_Start!$D$1="Suomi","Muutos%",IF(Aloitus_Start!$D$1="Svenska","Förändr%","Valitse kieli - Välj spåket"))</f>
        <v>Valitse kieli - Välj spåket</v>
      </c>
      <c r="F211" s="127"/>
      <c r="G211" s="127"/>
      <c r="H211" s="96" t="str">
        <f>IF(Aloitus_Start!$D$1="Suomi","Kirjastokäynnit",IF(Aloitus_Start!$D$1="Svenska","Biblioteksbesök","Valitse kieli - Välj spåket"))</f>
        <v>Valitse kieli - Välj spåket</v>
      </c>
      <c r="I211" s="35">
        <f>B$3</f>
        <v>0</v>
      </c>
      <c r="J211" s="35">
        <f>C$3</f>
        <v>0</v>
      </c>
      <c r="K211" s="52" t="str">
        <f>IF(Aloitus_Start!$D$1="Suomi","Muutos",IF(Aloitus_Start!$D$1="Svenska","Förändring","Valitse kieli - Välj spåket"))</f>
        <v>Valitse kieli - Välj spåket</v>
      </c>
      <c r="L211" s="52" t="str">
        <f>IF(Aloitus_Start!$D$1="Suomi","Muutos%",IF(Aloitus_Start!$D$1="Svenska","Förändr%","Valitse kieli - Välj spåket"))</f>
        <v>Valitse kieli - Välj spåket</v>
      </c>
    </row>
    <row r="212" spans="1:12" x14ac:dyDescent="0.15">
      <c r="A212" s="7"/>
      <c r="B212" s="63"/>
      <c r="C212" s="64"/>
      <c r="D212" s="27">
        <f>C212-B212</f>
        <v>0</v>
      </c>
      <c r="E212" s="23" t="str">
        <f>IF(B212="","",IF(B212=0,"",(C212/B212)-1))</f>
        <v/>
      </c>
      <c r="F212" s="98" t="b">
        <f>IF(B212="",IF(Aloitus_Start!$D$1="Suomi","Tieto puuttuu: "&amp;B$3,IF(Aloitus_Start!$D$1="Svenska","Information saknas: "&amp;B$3)),"")</f>
        <v>0</v>
      </c>
      <c r="G212" s="98" t="b">
        <f>IF(C212="",IF(Aloitus_Start!$D$1="Suomi","Tieto puuttuu: "&amp;C$3,IF(Aloitus_Start!$D$1="Svenska","Information saknas: "&amp;C$3)),"")</f>
        <v>0</v>
      </c>
      <c r="H212" s="38" t="str">
        <f>IF(Aloitus_Start!$D$1="Suomi","Fyysiset",IF(Aloitus_Start!$D$1="Svenska","Fysiska","Valitse kieli - Välj spåket"))</f>
        <v>Valitse kieli - Välj spåket</v>
      </c>
      <c r="I212" s="38">
        <f>B424</f>
        <v>0</v>
      </c>
      <c r="J212" s="38">
        <f>C424</f>
        <v>0</v>
      </c>
      <c r="K212" s="93">
        <f>J212-I212</f>
        <v>0</v>
      </c>
      <c r="L212" s="90" t="str">
        <f>IF(I212="","",IF(I212=0,"",(J212/I212)-1))</f>
        <v/>
      </c>
    </row>
    <row r="213" spans="1:12" x14ac:dyDescent="0.15">
      <c r="A213" s="7"/>
      <c r="B213" s="63"/>
      <c r="C213" s="64"/>
      <c r="D213" s="27">
        <f>C213-B213</f>
        <v>0</v>
      </c>
      <c r="E213" s="23" t="str">
        <f>IF(B213="","",IF(B213=0,"",(C213/B213)-1))</f>
        <v/>
      </c>
      <c r="F213" s="98" t="b">
        <f>IF(B213="",IF(Aloitus_Start!$D$1="Suomi","Tieto puuttuu: "&amp;B$3,IF(Aloitus_Start!$D$1="Svenska","Information saknas: "&amp;B$3)),"")</f>
        <v>0</v>
      </c>
      <c r="G213" s="98" t="b">
        <f>IF(C213="",IF(Aloitus_Start!$D$1="Suomi","Tieto puuttuu: "&amp;C$3,IF(Aloitus_Start!$D$1="Svenska","Information saknas: "&amp;C$3)),"")</f>
        <v>0</v>
      </c>
      <c r="H213" s="38" t="str">
        <f>IF(Aloitus_Start!$D$1="Suomi","Virtuaaliset",IF(Aloitus_Start!$D$1="Svenska","Virtuella","Valitse kieli - Välj spåket"))</f>
        <v>Valitse kieli - Välj spåket</v>
      </c>
      <c r="I213" s="38">
        <f>SUM(I214:I215)</f>
        <v>0</v>
      </c>
      <c r="J213" s="38">
        <f>SUM(J214:J215)</f>
        <v>0</v>
      </c>
      <c r="K213" s="93">
        <f t="shared" ref="K213:K215" si="96">J213-I213</f>
        <v>0</v>
      </c>
      <c r="L213" s="90" t="str">
        <f t="shared" ref="L213:L215" si="97">IF(I213="","",IF(I213=0,"",(J213/I213)-1))</f>
        <v/>
      </c>
    </row>
    <row r="214" spans="1:12" x14ac:dyDescent="0.15">
      <c r="A214" s="5"/>
      <c r="B214" s="57"/>
      <c r="C214" s="58"/>
      <c r="D214" s="134" t="str">
        <f>IF(Aloitus_Start!$D$1="Suomi","Muutos",IF(Aloitus_Start!$D$1="Svenska","Förändring","Valitse kieli - Välj spåket"))</f>
        <v>Valitse kieli - Välj spåket</v>
      </c>
      <c r="E214" s="134" t="str">
        <f>IF(Aloitus_Start!$D$1="Suomi","Muutos%",IF(Aloitus_Start!$D$1="Svenska","Förändr%","Valitse kieli - Välj spåket"))</f>
        <v>Valitse kieli - Välj spåket</v>
      </c>
      <c r="F214" s="126"/>
      <c r="G214" s="126"/>
      <c r="H214" s="16" t="s">
        <v>1</v>
      </c>
      <c r="I214" s="38">
        <f>I207</f>
        <v>0</v>
      </c>
      <c r="J214" s="38">
        <f>J207</f>
        <v>0</v>
      </c>
      <c r="K214" s="93">
        <f t="shared" si="96"/>
        <v>0</v>
      </c>
      <c r="L214" s="90" t="str">
        <f t="shared" si="97"/>
        <v/>
      </c>
    </row>
    <row r="215" spans="1:12" x14ac:dyDescent="0.15">
      <c r="A215" s="7"/>
      <c r="B215" s="63"/>
      <c r="C215" s="64"/>
      <c r="D215" s="27">
        <f>C215-B215</f>
        <v>0</v>
      </c>
      <c r="E215" s="23" t="str">
        <f>IF(B215="","",IF(B215=0,"",(C215/B215)-1))</f>
        <v/>
      </c>
      <c r="F215" s="98" t="b">
        <f>IF(B215="",IF(Aloitus_Start!$D$1="Suomi","Tieto puuttuu: "&amp;B$3,IF(Aloitus_Start!$D$1="Svenska","Information saknas: "&amp;B$3)),"")</f>
        <v>0</v>
      </c>
      <c r="G215" s="98" t="b">
        <f>IF(C215="",IF(Aloitus_Start!$D$1="Suomi","Tieto puuttuu: "&amp;C$3,IF(Aloitus_Start!$D$1="Svenska","Information saknas: "&amp;C$3)),"")</f>
        <v>0</v>
      </c>
      <c r="H215" s="38" t="str">
        <f>IF(Aloitus_Start!$D$1="Suomi","Yht.otot e-palveluihin",IF(Aloitus_Start!$D$1="Svenska","Kontakter till e-tjänsterna","Valitse kieli - Välj spåket"))</f>
        <v>Valitse kieli - Välj spåket</v>
      </c>
      <c r="I215" s="38">
        <f>B379+B382+B416</f>
        <v>0</v>
      </c>
      <c r="J215" s="38">
        <f>C379+C382+C416</f>
        <v>0</v>
      </c>
      <c r="K215" s="93">
        <f t="shared" si="96"/>
        <v>0</v>
      </c>
      <c r="L215" s="90" t="str">
        <f t="shared" si="97"/>
        <v/>
      </c>
    </row>
    <row r="216" spans="1:12" x14ac:dyDescent="0.15">
      <c r="A216" s="7"/>
      <c r="B216" s="63"/>
      <c r="C216" s="64"/>
      <c r="D216" s="27">
        <f>C216-B216</f>
        <v>0</v>
      </c>
      <c r="E216" s="23" t="str">
        <f>IF(B216="","",IF(B216=0,"",(C216/B216)-1))</f>
        <v/>
      </c>
      <c r="F216" s="98" t="b">
        <f>IF(B216="",IF(Aloitus_Start!$D$1="Suomi","Tieto puuttuu: "&amp;B$3,IF(Aloitus_Start!$D$1="Svenska","Information saknas: "&amp;B$3)),"")</f>
        <v>0</v>
      </c>
      <c r="G216" s="98" t="b">
        <f>IF(C216="",IF(Aloitus_Start!$D$1="Suomi","Tieto puuttuu: "&amp;C$3,IF(Aloitus_Start!$D$1="Svenska","Information saknas: "&amp;C$3)),"")</f>
        <v>0</v>
      </c>
      <c r="I216" s="38"/>
    </row>
    <row r="217" spans="1:12" x14ac:dyDescent="0.15">
      <c r="A217" s="7"/>
      <c r="B217" s="63"/>
      <c r="C217" s="64"/>
      <c r="D217" s="27">
        <f>C217-B217</f>
        <v>0</v>
      </c>
      <c r="E217" s="23" t="str">
        <f>IF(B217="","",IF(B217=0,"",(C217/B217)-1))</f>
        <v/>
      </c>
      <c r="F217" s="98" t="b">
        <f>IF(B217="",IF(Aloitus_Start!$D$1="Suomi","Tieto puuttuu: "&amp;B$3,IF(Aloitus_Start!$D$1="Svenska","Information saknas: "&amp;B$3)),"")</f>
        <v>0</v>
      </c>
      <c r="G217" s="98" t="b">
        <f>IF(C217="",IF(Aloitus_Start!$D$1="Suomi","Tieto puuttuu: "&amp;C$3,IF(Aloitus_Start!$D$1="Svenska","Information saknas: "&amp;C$3)),"")</f>
        <v>0</v>
      </c>
      <c r="H217" s="96" t="str">
        <f>IF(Aloitus_Start!$D$1="Suomi","Asiakaskunta",IF(Aloitus_Start!$D$1="Svenska","Kundktets","Valitse kieli - Välj spåket"))</f>
        <v>Valitse kieli - Välj spåket</v>
      </c>
      <c r="I217" s="35">
        <f>B$3</f>
        <v>0</v>
      </c>
      <c r="J217" s="35">
        <f>C$3</f>
        <v>0</v>
      </c>
      <c r="K217" s="52" t="str">
        <f>IF(Aloitus_Start!$D$1="Suomi","Muutos",IF(Aloitus_Start!$D$1="Svenska","Förändring","Valitse kieli - Välj spåket"))</f>
        <v>Valitse kieli - Välj spåket</v>
      </c>
      <c r="L217" s="52" t="str">
        <f>IF(Aloitus_Start!$D$1="Suomi","Muutos%",IF(Aloitus_Start!$D$1="Svenska","Förändr%","Valitse kieli - Välj spåket"))</f>
        <v>Valitse kieli - Välj spåket</v>
      </c>
    </row>
    <row r="218" spans="1:12" x14ac:dyDescent="0.15">
      <c r="A218" s="5"/>
      <c r="B218" s="57"/>
      <c r="C218" s="58"/>
      <c r="D218" s="134" t="str">
        <f>IF(Aloitus_Start!$D$1="Suomi","Muutos",IF(Aloitus_Start!$D$1="Svenska","Förändring","Valitse kieli - Välj spåket"))</f>
        <v>Valitse kieli - Välj spåket</v>
      </c>
      <c r="E218" s="134" t="str">
        <f>IF(Aloitus_Start!$D$1="Suomi","Muutos%",IF(Aloitus_Start!$D$1="Svenska","Förändr%","Valitse kieli - Välj spåket"))</f>
        <v>Valitse kieli - Välj spåket</v>
      </c>
      <c r="F218" s="126"/>
      <c r="G218" s="126"/>
      <c r="H218" s="39" t="str">
        <f>IF(Aloitus_Start!$D$1="Suomi",MID(A256,7,15),IF(Aloitus_Start!$D$1="Svenska",MID(A256,7,10),"Valitse kieli - Välj spåket"))</f>
        <v>Valitse kieli - Välj spåket</v>
      </c>
      <c r="I218" s="38">
        <f>B256</f>
        <v>0</v>
      </c>
      <c r="J218" s="38">
        <f>C256</f>
        <v>0</v>
      </c>
      <c r="K218" s="93">
        <f t="shared" ref="K218:K220" si="98">J218-I218</f>
        <v>0</v>
      </c>
      <c r="L218" s="90" t="str">
        <f t="shared" ref="L218:L220" si="99">IF(I218="","",IF(I218=0,"",(J218/I218)-1))</f>
        <v/>
      </c>
    </row>
    <row r="219" spans="1:12" x14ac:dyDescent="0.15">
      <c r="A219" s="7"/>
      <c r="B219" s="63"/>
      <c r="C219" s="64"/>
      <c r="D219" s="27">
        <f>C219-B219</f>
        <v>0</v>
      </c>
      <c r="E219" s="23" t="str">
        <f>IF(B219="","",IF(B219=0,"",(C219/B219)-1))</f>
        <v/>
      </c>
      <c r="F219" s="98" t="b">
        <f>IF(B219="",IF(Aloitus_Start!$D$1="Suomi","Tieto puuttuu: "&amp;B$3,IF(Aloitus_Start!$D$1="Svenska","Information saknas: "&amp;B$3)),"")</f>
        <v>0</v>
      </c>
      <c r="G219" s="98" t="b">
        <f>IF(C219="",IF(Aloitus_Start!$D$1="Suomi","Tieto puuttuu: "&amp;C$3,IF(Aloitus_Start!$D$1="Svenska","Information saknas: "&amp;C$3)),"")</f>
        <v>0</v>
      </c>
      <c r="H219" s="39" t="str">
        <f>IF(Aloitus_Start!$D$1="Suomi",MID(A278,7,20),IF(Aloitus_Start!$D$1="Svenska",MID(A278,7,16),"Valitse kieli - Välj spåket"))</f>
        <v>Valitse kieli - Välj spåket</v>
      </c>
      <c r="I219" s="38">
        <f>B278</f>
        <v>0</v>
      </c>
      <c r="J219" s="38">
        <f>C278</f>
        <v>0</v>
      </c>
      <c r="K219" s="93">
        <f t="shared" si="98"/>
        <v>0</v>
      </c>
      <c r="L219" s="90" t="str">
        <f t="shared" si="99"/>
        <v/>
      </c>
    </row>
    <row r="220" spans="1:12" x14ac:dyDescent="0.15">
      <c r="A220" s="7"/>
      <c r="B220" s="63"/>
      <c r="C220" s="64"/>
      <c r="D220" s="27">
        <f>C220-B220</f>
        <v>0</v>
      </c>
      <c r="E220" s="23" t="str">
        <f>IF(B220="","",IF(B220=0,"",(C220/B220)-1))</f>
        <v/>
      </c>
      <c r="F220" s="98" t="b">
        <f>IF(B220="",IF(Aloitus_Start!$D$1="Suomi","Tieto puuttuu: "&amp;B$3,IF(Aloitus_Start!$D$1="Svenska","Information saknas: "&amp;B$3)),"")</f>
        <v>0</v>
      </c>
      <c r="G220" s="98" t="b">
        <f>IF(C220="",IF(Aloitus_Start!$D$1="Suomi","Tieto puuttuu: "&amp;C$3,IF(Aloitus_Start!$D$1="Svenska","Information saknas: "&amp;C$3)),"")</f>
        <v>0</v>
      </c>
      <c r="H220" s="39" t="str">
        <f>IF(Aloitus_Start!$D$1="Suomi",MID(A300,7,23),IF(Aloitus_Start!$D$1="Svenska",MID(A300,7,22),"Valitse kieli - Välj spåket"))</f>
        <v>Valitse kieli - Välj spåket</v>
      </c>
      <c r="I220" s="38">
        <f>B300</f>
        <v>0</v>
      </c>
      <c r="J220" s="38">
        <f>C300</f>
        <v>0</v>
      </c>
      <c r="K220" s="93">
        <f t="shared" si="98"/>
        <v>0</v>
      </c>
      <c r="L220" s="90" t="str">
        <f t="shared" si="99"/>
        <v/>
      </c>
    </row>
    <row r="221" spans="1:12" x14ac:dyDescent="0.15">
      <c r="A221" s="4"/>
      <c r="B221" s="61"/>
      <c r="C221" s="62"/>
      <c r="D221" s="26"/>
      <c r="E221" s="36"/>
      <c r="F221" s="125"/>
      <c r="G221" s="125"/>
      <c r="I221" s="38"/>
      <c r="J221" s="38"/>
      <c r="K221" s="92"/>
    </row>
    <row r="222" spans="1:12" x14ac:dyDescent="0.15">
      <c r="A222" s="5"/>
      <c r="B222" s="57"/>
      <c r="C222" s="58"/>
      <c r="D222" s="134" t="str">
        <f>IF(Aloitus_Start!$D$1="Suomi","Muutos",IF(Aloitus_Start!$D$1="Svenska","Förändring","Valitse kieli - Välj spåket"))</f>
        <v>Valitse kieli - Välj spåket</v>
      </c>
      <c r="E222" s="134" t="str">
        <f>IF(Aloitus_Start!$D$1="Suomi","Muutos%",IF(Aloitus_Start!$D$1="Svenska","Förändr%","Valitse kieli - Välj spåket"))</f>
        <v>Valitse kieli - Välj spåket</v>
      </c>
      <c r="F222" s="126"/>
      <c r="G222" s="126"/>
      <c r="H222" s="96" t="str">
        <f>IF(Aloitus_Start!$D$1="Suomi","Asiakkaiden jakauma",IF(Aloitus_Start!$D$1="Svenska","Fördelningen av kunderna","Valitse kieli - Välj spåket"))</f>
        <v>Valitse kieli - Välj spåket</v>
      </c>
      <c r="I222" s="38">
        <f>B$3</f>
        <v>0</v>
      </c>
      <c r="J222" s="38">
        <f>C$3</f>
        <v>0</v>
      </c>
      <c r="K222" s="52" t="str">
        <f>IF(Aloitus_Start!$D$1="Suomi","Muutos",IF(Aloitus_Start!$D$1="Svenska","Förändring","Valitse kieli - Välj spåket"))</f>
        <v>Valitse kieli - Välj spåket</v>
      </c>
      <c r="L222" s="52" t="str">
        <f>IF(Aloitus_Start!$D$1="Suomi","Muutos%",IF(Aloitus_Start!$D$1="Svenska","Förändr%","Valitse kieli - Välj spåket"))</f>
        <v>Valitse kieli - Välj spåket</v>
      </c>
    </row>
    <row r="223" spans="1:12" x14ac:dyDescent="0.15">
      <c r="A223" s="6"/>
      <c r="B223" s="59"/>
      <c r="C223" s="60"/>
      <c r="D223" s="24">
        <f>C223-B223</f>
        <v>0</v>
      </c>
      <c r="E223" s="25" t="str">
        <f>IF(B223="","",IF(B223=0,"",(C223/B223)-1))</f>
        <v/>
      </c>
      <c r="F223" s="127" t="b">
        <f>IF(B223="",IF(Aloitus_Start!$D$1="Suomi","Tieto puuttuu: "&amp;B$3,IF(Aloitus_Start!$D$1="Svenska","Information saknas: "&amp;B$3)),"")</f>
        <v>0</v>
      </c>
      <c r="G223" s="127" t="b">
        <f>IF(C223="",IF(Aloitus_Start!$D$1="Suomi","Tieto puuttuu: "&amp;C$3,IF(Aloitus_Start!$D$1="Svenska","Information saknas: "&amp;C$3)),"")</f>
        <v>0</v>
      </c>
      <c r="H223" s="16" t="str">
        <f>IF(Aloitus_Start!$D$1="Suomi",MID(A256,7,15),IF(Aloitus_Start!$D$1="Svenska",MID(A256,7,10),"Valitse kieli - Välj spåket"))</f>
        <v>Valitse kieli - Välj spåket</v>
      </c>
      <c r="I223" s="38">
        <f>SUM(I224:I227)</f>
        <v>0</v>
      </c>
      <c r="J223" s="38">
        <f>SUM(J224:J227)</f>
        <v>0</v>
      </c>
      <c r="K223" s="93">
        <f t="shared" ref="K223:K227" si="100">J223-I223</f>
        <v>0</v>
      </c>
      <c r="L223" s="90" t="str">
        <f t="shared" ref="L223:L227" si="101">IF(I223="","",IF(I223=0,"",(J223/I223)-1))</f>
        <v/>
      </c>
    </row>
    <row r="224" spans="1:12" x14ac:dyDescent="0.15">
      <c r="A224" s="6"/>
      <c r="B224" s="59"/>
      <c r="C224" s="60"/>
      <c r="D224" s="24"/>
      <c r="E224" s="25" t="str">
        <f>IF(B224="","",IF(B224=0,"",(C224/B224)-1))</f>
        <v/>
      </c>
      <c r="F224" s="127" t="b">
        <f>IF(B224="",IF(Aloitus_Start!$D$1="Suomi","Tieto puuttuu: "&amp;B$3,IF(Aloitus_Start!$D$1="Svenska","Information saknas: "&amp;B$3)),"")</f>
        <v>0</v>
      </c>
      <c r="G224" s="127" t="b">
        <f>IF(C224="",IF(Aloitus_Start!$D$1="Suomi","Tieto puuttuu: "&amp;C$3,IF(Aloitus_Start!$D$1="Svenska","Information saknas: "&amp;C$3)),"")</f>
        <v>0</v>
      </c>
      <c r="H224" s="16" t="str">
        <f>IF(Aloitus_Start!$D$1="Suomi",MID(A263,1,14),IF(Aloitus_Start!$D$1="Svenska",MID(A263,1,15),"Valitse kieli - Välj spåket"))</f>
        <v>Valitse kieli - Välj spåket</v>
      </c>
      <c r="I224" s="38">
        <f>B263+B264</f>
        <v>0</v>
      </c>
      <c r="J224" s="38">
        <f>C263+C264</f>
        <v>0</v>
      </c>
      <c r="K224" s="93">
        <f t="shared" si="100"/>
        <v>0</v>
      </c>
      <c r="L224" s="90" t="str">
        <f t="shared" si="101"/>
        <v/>
      </c>
    </row>
    <row r="225" spans="1:12" x14ac:dyDescent="0.15">
      <c r="A225" s="7"/>
      <c r="B225" s="63"/>
      <c r="C225" s="64"/>
      <c r="D225" s="27">
        <f>C225-B225</f>
        <v>0</v>
      </c>
      <c r="E225" s="23" t="str">
        <f>IF(B225="","",IF(B225=0,"",(C225/B225)-1))</f>
        <v/>
      </c>
      <c r="F225" s="98" t="b">
        <f>IF(B225="",IF(Aloitus_Start!$D$1="Suomi","Tieto puuttuu: "&amp;B$3,IF(Aloitus_Start!$D$1="Svenska","Information saknas: "&amp;B$3)),"")</f>
        <v>0</v>
      </c>
      <c r="G225" s="98" t="b">
        <f>IF(C225="",IF(Aloitus_Start!$D$1="Suomi","Tieto puuttuu: "&amp;C$3,IF(Aloitus_Start!$D$1="Svenska","Information saknas: "&amp;C$3)),"")</f>
        <v>0</v>
      </c>
      <c r="H225" s="16" t="str">
        <f>IF(Aloitus_Start!$D$1="Suomi",MID(A257,1,16),IF(Aloitus_Start!$D$1="Svenska",MID(A257,1,13),"Valitse kieli - Välj spåket"))</f>
        <v>Valitse kieli - Välj spåket</v>
      </c>
      <c r="I225" s="38">
        <f>B257+B258+B259</f>
        <v>0</v>
      </c>
      <c r="J225" s="38">
        <f>C257+C258+C259</f>
        <v>0</v>
      </c>
      <c r="K225" s="93">
        <f t="shared" si="100"/>
        <v>0</v>
      </c>
      <c r="L225" s="90" t="str">
        <f t="shared" si="101"/>
        <v/>
      </c>
    </row>
    <row r="226" spans="1:12" x14ac:dyDescent="0.15">
      <c r="A226" s="7"/>
      <c r="B226" s="63"/>
      <c r="C226" s="64"/>
      <c r="D226" s="27">
        <f>C226-B226</f>
        <v>0</v>
      </c>
      <c r="E226" s="23" t="str">
        <f>IF(B226="","",IF(B226=0,"",(C226/B226)-1))</f>
        <v/>
      </c>
      <c r="F226" s="98" t="b">
        <f>IF(B226="",IF(Aloitus_Start!$D$1="Suomi","Tieto puuttuu: "&amp;B$3,IF(Aloitus_Start!$D$1="Svenska","Information saknas: "&amp;B$3)),"")</f>
        <v>0</v>
      </c>
      <c r="G226" s="98" t="b">
        <f>IF(C226="",IF(Aloitus_Start!$D$1="Suomi","Tieto puuttuu: "&amp;C$3,IF(Aloitus_Start!$D$1="Svenska","Information saknas: "&amp;C$3)),"")</f>
        <v>0</v>
      </c>
      <c r="H226" s="38" t="str">
        <f>IF(Aloitus_Start!$D$1="Suomi","Muu opisk t hlök",IF(Aloitus_Start!$D$1="Svenska","Annan stud eller personal","Valitse kieli - Välj spåket"))</f>
        <v>Valitse kieli - Välj spåket</v>
      </c>
      <c r="I226" s="38">
        <f>B260+B261+B262+B265+B266+B267+B268+B269+B270+B271+B272+B273+B274+B275+B276</f>
        <v>0</v>
      </c>
      <c r="J226" s="38">
        <f>C260+C261+C262+C265+C266+C267+C268+C269+C270+C271+C272+C273+C274+C275+C276</f>
        <v>0</v>
      </c>
      <c r="K226" s="93">
        <f t="shared" si="100"/>
        <v>0</v>
      </c>
      <c r="L226" s="90" t="str">
        <f t="shared" si="101"/>
        <v/>
      </c>
    </row>
    <row r="227" spans="1:12" x14ac:dyDescent="0.15">
      <c r="A227" s="6"/>
      <c r="B227" s="59"/>
      <c r="C227" s="60"/>
      <c r="D227" s="24">
        <f>C227-B227</f>
        <v>0</v>
      </c>
      <c r="E227" s="23" t="str">
        <f>IF(B227="","",IF(B227=0,"",(C227/B227)-1))</f>
        <v/>
      </c>
      <c r="F227" s="127" t="b">
        <f>IF(B227="",IF(Aloitus_Start!$D$1="Suomi","Tieto puuttuu: "&amp;B$3,IF(Aloitus_Start!$D$1="Svenska","Information saknas: "&amp;B$3)),"")</f>
        <v>0</v>
      </c>
      <c r="G227" s="127" t="b">
        <f>IF(C227="",IF(Aloitus_Start!$D$1="Suomi","Tieto puuttuu: "&amp;C$3,IF(Aloitus_Start!$D$1="Svenska","Information saknas: "&amp;C$3)),"")</f>
        <v>0</v>
      </c>
      <c r="H227" s="16" t="str">
        <f>IF(Aloitus_Start!$D$1="Suomi",MID(A277,1,4),IF(Aloitus_Start!$D$1="Svenska",MID(A277,1,6),"Valitse kieli - Välj spåket"))</f>
        <v>Valitse kieli - Välj spåket</v>
      </c>
      <c r="I227" s="38">
        <f>B277</f>
        <v>0</v>
      </c>
      <c r="J227" s="38">
        <f>C277</f>
        <v>0</v>
      </c>
      <c r="K227" s="93">
        <f t="shared" si="100"/>
        <v>0</v>
      </c>
      <c r="L227" s="90" t="str">
        <f t="shared" si="101"/>
        <v/>
      </c>
    </row>
    <row r="228" spans="1:12" x14ac:dyDescent="0.15">
      <c r="A228" s="6"/>
      <c r="B228" s="59"/>
      <c r="C228" s="60"/>
      <c r="D228" s="24">
        <f t="shared" ref="D228:D229" si="102">C228-B228</f>
        <v>0</v>
      </c>
      <c r="E228" s="23" t="str">
        <f t="shared" ref="E228:E229" si="103">IF(B228="","",IF(B228=0,"",(C228/B228)-1))</f>
        <v/>
      </c>
      <c r="F228" s="127" t="b">
        <f>IF(B228="",IF(Aloitus_Start!$D$1="Suomi","Tieto puuttuu: "&amp;B$3,IF(Aloitus_Start!$D$1="Svenska","Information saknas: "&amp;B$3)),"")</f>
        <v>0</v>
      </c>
      <c r="G228" s="127" t="b">
        <f>IF(C228="",IF(Aloitus_Start!$D$1="Suomi","Tieto puuttuu: "&amp;C$3,IF(Aloitus_Start!$D$1="Svenska","Information saknas: "&amp;C$3)),"")</f>
        <v>0</v>
      </c>
      <c r="I228" s="38"/>
      <c r="J228" s="38"/>
      <c r="K228" s="92"/>
    </row>
    <row r="229" spans="1:12" x14ac:dyDescent="0.15">
      <c r="A229" s="6"/>
      <c r="B229" s="59"/>
      <c r="C229" s="60"/>
      <c r="D229" s="24">
        <f t="shared" si="102"/>
        <v>0</v>
      </c>
      <c r="E229" s="23" t="str">
        <f t="shared" si="103"/>
        <v/>
      </c>
      <c r="F229" s="127" t="b">
        <f>IF(B229="",IF(Aloitus_Start!$D$1="Suomi","Tieto puuttuu: "&amp;B$3,IF(Aloitus_Start!$D$1="Svenska","Information saknas: "&amp;B$3)),"")</f>
        <v>0</v>
      </c>
      <c r="G229" s="127" t="b">
        <f>IF(C229="",IF(Aloitus_Start!$D$1="Suomi","Tieto puuttuu: "&amp;C$3,IF(Aloitus_Start!$D$1="Svenska","Information saknas: "&amp;C$3)),"")</f>
        <v>0</v>
      </c>
      <c r="H229" s="96" t="str">
        <f>IF(Aloitus_Start!$D$1="Suomi","Asiakkaiden jakauma",IF(Aloitus_Start!$D$1="Svenska","Fördelningen av kunderna","Valitse kieli - Välj spåket"))</f>
        <v>Valitse kieli - Välj spåket</v>
      </c>
      <c r="I229" s="38">
        <f>B$3</f>
        <v>0</v>
      </c>
      <c r="J229" s="38">
        <f>C$3</f>
        <v>0</v>
      </c>
      <c r="K229" s="52" t="str">
        <f>IF(Aloitus_Start!$D$1="Suomi","Muutos",IF(Aloitus_Start!$D$1="Svenska","Förändring","Valitse kieli - Välj spåket"))</f>
        <v>Valitse kieli - Välj spåket</v>
      </c>
      <c r="L229" s="52" t="str">
        <f>IF(Aloitus_Start!$D$1="Suomi","Muutos%",IF(Aloitus_Start!$D$1="Svenska","Förändr%","Valitse kieli - Välj spåket"))</f>
        <v>Valitse kieli - Välj spåket</v>
      </c>
    </row>
    <row r="230" spans="1:12" x14ac:dyDescent="0.15">
      <c r="A230" s="5"/>
      <c r="B230" s="57"/>
      <c r="C230" s="58"/>
      <c r="D230" s="134" t="str">
        <f>IF(Aloitus_Start!$D$1="Suomi","Muutos",IF(Aloitus_Start!$D$1="Svenska","Förändring","Valitse kieli - Välj spåket"))</f>
        <v>Valitse kieli - Välj spåket</v>
      </c>
      <c r="E230" s="134" t="str">
        <f>IF(Aloitus_Start!$D$1="Suomi","Muutos%",IF(Aloitus_Start!$D$1="Svenska","Förändr%","Valitse kieli - Välj spåket"))</f>
        <v>Valitse kieli - Välj spåket</v>
      </c>
      <c r="F230" s="126"/>
      <c r="G230" s="126"/>
      <c r="H230" s="16" t="str">
        <f>IF(Aloitus_Start!$D$1="Suomi",MID(A278,7,20),IF(Aloitus_Start!$D$1="Svenska",MID(A278,7,16),"Valitse kieli - Välj spåket"))</f>
        <v>Valitse kieli - Välj spåket</v>
      </c>
      <c r="I230" s="38">
        <f>SUM(I231:I234)</f>
        <v>0</v>
      </c>
      <c r="J230" s="38">
        <f>SUM(J231:J234)</f>
        <v>0</v>
      </c>
      <c r="K230" s="93">
        <f t="shared" ref="K230:K233" si="104">J230-I230</f>
        <v>0</v>
      </c>
      <c r="L230" s="90" t="str">
        <f t="shared" ref="L230:L233" si="105">IF(I230="","",IF(I230=0,"",(J230/I230)-1))</f>
        <v/>
      </c>
    </row>
    <row r="231" spans="1:12" x14ac:dyDescent="0.15">
      <c r="A231" s="6"/>
      <c r="B231" s="59"/>
      <c r="C231" s="60"/>
      <c r="D231" s="24">
        <f>C231-B231</f>
        <v>0</v>
      </c>
      <c r="E231" s="25" t="str">
        <f>IF(B231="","",IF(B231=0,"",(C231/B231)-1))</f>
        <v/>
      </c>
      <c r="F231" s="127" t="b">
        <f>IF(B231="",IF(Aloitus_Start!$D$1="Suomi","Tieto puuttuu: "&amp;B$3,IF(Aloitus_Start!$D$1="Svenska","Information saknas: "&amp;B$3)),"")</f>
        <v>0</v>
      </c>
      <c r="G231" s="127" t="b">
        <f>IF(C231="",IF(Aloitus_Start!$D$1="Suomi","Tieto puuttuu: "&amp;C$3,IF(Aloitus_Start!$D$1="Svenska","Information saknas: "&amp;C$3)),"")</f>
        <v>0</v>
      </c>
      <c r="H231" s="16" t="str">
        <f>IF(Aloitus_Start!$D$1="Suomi",MID(A285,1,14),IF(Aloitus_Start!$D$1="Svenska",MID(A285,1,15),"Valitse kieli - Välj spåket"))</f>
        <v>Valitse kieli - Välj spåket</v>
      </c>
      <c r="I231" s="38">
        <f>B285+B286</f>
        <v>0</v>
      </c>
      <c r="J231" s="38">
        <f>C285+C286</f>
        <v>0</v>
      </c>
      <c r="K231" s="93">
        <f t="shared" si="104"/>
        <v>0</v>
      </c>
      <c r="L231" s="90" t="str">
        <f t="shared" si="105"/>
        <v/>
      </c>
    </row>
    <row r="232" spans="1:12" x14ac:dyDescent="0.15">
      <c r="A232" s="6"/>
      <c r="B232" s="59"/>
      <c r="C232" s="60"/>
      <c r="D232" s="24"/>
      <c r="E232" s="37"/>
      <c r="F232" s="127"/>
      <c r="G232" s="127"/>
      <c r="H232" s="16" t="str">
        <f>IF(Aloitus_Start!$D$1="Suomi",MID(A279,1,16),IF(Aloitus_Start!$D$1="Svenska",MID(A279,1,13),"Valitse kieli - Välj spåket"))</f>
        <v>Valitse kieli - Välj spåket</v>
      </c>
      <c r="I232" s="38">
        <f>B279+B280+B281</f>
        <v>0</v>
      </c>
      <c r="J232" s="38">
        <f>C279+C280+C281</f>
        <v>0</v>
      </c>
      <c r="K232" s="93">
        <f t="shared" si="104"/>
        <v>0</v>
      </c>
      <c r="L232" s="90" t="str">
        <f t="shared" si="105"/>
        <v/>
      </c>
    </row>
    <row r="233" spans="1:12" x14ac:dyDescent="0.15">
      <c r="A233" s="7"/>
      <c r="B233" s="63"/>
      <c r="C233" s="64"/>
      <c r="D233" s="27">
        <f>C233-B233</f>
        <v>0</v>
      </c>
      <c r="E233" s="23" t="str">
        <f>IF(B233="","",IF(B233=0,"",(C233/B233)-1))</f>
        <v/>
      </c>
      <c r="F233" s="98" t="b">
        <f>IF(B233="",IF(Aloitus_Start!$D$1="Suomi","Tieto puuttuu: "&amp;B$3,IF(Aloitus_Start!$D$1="Svenska","Information saknas: "&amp;B$3)),"")</f>
        <v>0</v>
      </c>
      <c r="G233" s="98" t="b">
        <f>IF(C233="",IF(Aloitus_Start!$D$1="Suomi","Tieto puuttuu: "&amp;C$3,IF(Aloitus_Start!$D$1="Svenska","Information saknas: "&amp;C$3)),"")</f>
        <v>0</v>
      </c>
      <c r="H233" s="38" t="str">
        <f>IF(Aloitus_Start!$D$1="Suomi","Muu opisk t hlök",IF(Aloitus_Start!$D$1="Svenska","Annan stud eller personal","Valitse kieli - Välj spåket"))</f>
        <v>Valitse kieli - Välj spåket</v>
      </c>
      <c r="I233" s="38">
        <f>B282+B283+B284+B287+B288+B289+B290+B291+B292+B293+B294+B295+B296+B297+B298</f>
        <v>0</v>
      </c>
      <c r="J233" s="38">
        <f>C282+C283+C284+C287+C288+C289+C290+C291+C292+C293+C294+C295+C296+C297+C298</f>
        <v>0</v>
      </c>
      <c r="K233" s="93">
        <f t="shared" si="104"/>
        <v>0</v>
      </c>
      <c r="L233" s="90" t="str">
        <f t="shared" si="105"/>
        <v/>
      </c>
    </row>
    <row r="234" spans="1:12" x14ac:dyDescent="0.15">
      <c r="A234" s="7"/>
      <c r="B234" s="63"/>
      <c r="C234" s="64"/>
      <c r="D234" s="27">
        <f>C234-B234</f>
        <v>0</v>
      </c>
      <c r="E234" s="23" t="str">
        <f>IF(B234="","",IF(B234=0,"",(C234/B234)-1))</f>
        <v/>
      </c>
      <c r="F234" s="98" t="b">
        <f>IF(B234="",IF(Aloitus_Start!$D$1="Suomi","Tieto puuttuu: "&amp;B$3,IF(Aloitus_Start!$D$1="Svenska","Information saknas: "&amp;B$3)),"")</f>
        <v>0</v>
      </c>
      <c r="G234" s="98" t="b">
        <f>IF(C234="",IF(Aloitus_Start!$D$1="Suomi","Tieto puuttuu: "&amp;C$3,IF(Aloitus_Start!$D$1="Svenska","Information saknas: "&amp;C$3)),"")</f>
        <v>0</v>
      </c>
      <c r="H234" s="16" t="str">
        <f>IF(Aloitus_Start!$D$1="Suomi",MID(A299,1,4),IF(Aloitus_Start!$D$1="Svenska",MID(A299,1,6),"Valitse kieli - Välj spåket"))</f>
        <v>Valitse kieli - Välj spåket</v>
      </c>
      <c r="I234" s="38">
        <f>B299</f>
        <v>0</v>
      </c>
      <c r="J234" s="38">
        <f>C299</f>
        <v>0</v>
      </c>
      <c r="K234" s="93">
        <f>J234-I234</f>
        <v>0</v>
      </c>
      <c r="L234" s="90" t="str">
        <f>IF(I234="","",IF(I234=0,"",(J234/I234)-1))</f>
        <v/>
      </c>
    </row>
    <row r="235" spans="1:12" x14ac:dyDescent="0.15">
      <c r="A235" s="9"/>
      <c r="B235" s="69"/>
      <c r="C235" s="70"/>
      <c r="D235" s="27">
        <f>C235-B235</f>
        <v>0</v>
      </c>
      <c r="E235" s="23" t="str">
        <f>IF(B235="","",IF(B235=0,"",(C235/B235)-1))</f>
        <v/>
      </c>
      <c r="F235" s="130" t="b">
        <f>IF(B235="",IF(Aloitus_Start!$D$1="Suomi","Tieto puuttuu: "&amp;B$3,IF(Aloitus_Start!$D$1="Svenska","Information saknas: "&amp;B$3)),"")</f>
        <v>0</v>
      </c>
      <c r="G235" s="130" t="b">
        <f>IF(C235="",IF(Aloitus_Start!$D$1="Suomi","Tieto puuttuu: "&amp;C$3,IF(Aloitus_Start!$D$1="Svenska","Information saknas: "&amp;C$3)),"")</f>
        <v>0</v>
      </c>
      <c r="I235" s="38"/>
      <c r="J235" s="38"/>
      <c r="K235" s="92"/>
    </row>
    <row r="236" spans="1:12" x14ac:dyDescent="0.15">
      <c r="A236" s="6"/>
      <c r="B236" s="59"/>
      <c r="C236" s="60"/>
      <c r="D236" s="24">
        <f>C236-B236</f>
        <v>0</v>
      </c>
      <c r="E236" s="25" t="str">
        <f>IF(B236="","",IF(B236=0,"",(C236/B236)-1))</f>
        <v/>
      </c>
      <c r="F236" s="127" t="b">
        <f>IF(B236="",IF(Aloitus_Start!$D$1="Suomi","Tieto puuttuu: "&amp;B$3,IF(Aloitus_Start!$D$1="Svenska","Information saknas: "&amp;B$3)),"")</f>
        <v>0</v>
      </c>
      <c r="G236" s="127" t="b">
        <f>IF(C236="",IF(Aloitus_Start!$D$1="Suomi","Tieto puuttuu: "&amp;C$3,IF(Aloitus_Start!$D$1="Svenska","Information saknas: "&amp;C$3)),"")</f>
        <v>0</v>
      </c>
      <c r="H236" s="96" t="str">
        <f>IF(Aloitus_Start!$D$1="Suomi","Asiakkaiden jakauma",IF(Aloitus_Start!$D$1="Svenska","Fördelningen av kunderna","Valitse kieli - Välj spåket"))</f>
        <v>Valitse kieli - Välj spåket</v>
      </c>
      <c r="I236" s="38">
        <f>B$3</f>
        <v>0</v>
      </c>
      <c r="J236" s="38">
        <f>C$3</f>
        <v>0</v>
      </c>
      <c r="K236" s="52" t="str">
        <f>IF(Aloitus_Start!$D$1="Suomi","Muutos",IF(Aloitus_Start!$D$1="Svenska","Förändring","Valitse kieli - Välj spåket"))</f>
        <v>Valitse kieli - Välj spåket</v>
      </c>
      <c r="L236" s="52" t="str">
        <f>IF(Aloitus_Start!$D$1="Suomi","Muutos%",IF(Aloitus_Start!$D$1="Svenska","Förändr%","Valitse kieli - Välj spåket"))</f>
        <v>Valitse kieli - Välj spåket</v>
      </c>
    </row>
    <row r="237" spans="1:12" x14ac:dyDescent="0.15">
      <c r="A237" s="5"/>
      <c r="B237" s="57"/>
      <c r="C237" s="58"/>
      <c r="D237" s="134" t="str">
        <f>IF(Aloitus_Start!$D$1="Suomi","Muutos",IF(Aloitus_Start!$D$1="Svenska","Förändring","Valitse kieli - Välj spåket"))</f>
        <v>Valitse kieli - Välj spåket</v>
      </c>
      <c r="E237" s="134" t="str">
        <f>IF(Aloitus_Start!$D$1="Suomi","Muutos%",IF(Aloitus_Start!$D$1="Svenska","Förändr%","Valitse kieli - Välj spåket"))</f>
        <v>Valitse kieli - Välj spåket</v>
      </c>
      <c r="F237" s="126"/>
      <c r="G237" s="126"/>
      <c r="H237" s="16" t="str">
        <f>IF(Aloitus_Start!$D$1="Suomi",MID(A300,7,23),IF(Aloitus_Start!$D$1="Svenska",MID(A300,7,22),"Valitse kieli - Välj spåket"))</f>
        <v>Valitse kieli - Välj spåket</v>
      </c>
      <c r="I237" s="38">
        <f>SUM(I238:I241)</f>
        <v>0</v>
      </c>
      <c r="J237" s="38">
        <f>SUM(J238:J241)</f>
        <v>0</v>
      </c>
      <c r="K237" s="93">
        <f t="shared" ref="K237:K241" si="106">J237-I237</f>
        <v>0</v>
      </c>
      <c r="L237" s="90" t="str">
        <f t="shared" ref="L237:L241" si="107">IF(I237="","",IF(I237=0,"",(J237/I237)-1))</f>
        <v/>
      </c>
    </row>
    <row r="238" spans="1:12" x14ac:dyDescent="0.15">
      <c r="A238" s="6"/>
      <c r="B238" s="59"/>
      <c r="C238" s="60"/>
      <c r="D238" s="24">
        <f>C238-B238</f>
        <v>0</v>
      </c>
      <c r="E238" s="25" t="str">
        <f>IF(B238="","",IF(B238=0,"",(C238/B238)-1))</f>
        <v/>
      </c>
      <c r="F238" s="127" t="b">
        <f>IF(B238="",IF(Aloitus_Start!$D$1="Suomi","Tieto puuttuu: "&amp;B$3,IF(Aloitus_Start!$D$1="Svenska","Information saknas: "&amp;B$3)),"")</f>
        <v>0</v>
      </c>
      <c r="G238" s="127" t="b">
        <f>IF(C238="",IF(Aloitus_Start!$D$1="Suomi","Tieto puuttuu: "&amp;C$3,IF(Aloitus_Start!$D$1="Svenska","Information saknas: "&amp;C$3)),"")</f>
        <v>0</v>
      </c>
      <c r="H238" s="16" t="str">
        <f>IF(Aloitus_Start!$D$1="Suomi",MID(A307,1,14),IF(Aloitus_Start!$D$1="Svenska",MID(A307,1,15),"Valitse kieli - Välj spåket"))</f>
        <v>Valitse kieli - Välj spåket</v>
      </c>
      <c r="I238" s="38">
        <f>B307+B308</f>
        <v>0</v>
      </c>
      <c r="J238" s="38">
        <f>C307+C308</f>
        <v>0</v>
      </c>
      <c r="K238" s="93">
        <f t="shared" si="106"/>
        <v>0</v>
      </c>
      <c r="L238" s="90" t="str">
        <f t="shared" si="107"/>
        <v/>
      </c>
    </row>
    <row r="239" spans="1:12" x14ac:dyDescent="0.15">
      <c r="A239" s="6"/>
      <c r="B239" s="59"/>
      <c r="C239" s="60"/>
      <c r="D239" s="24">
        <f>C239-B239</f>
        <v>0</v>
      </c>
      <c r="E239" s="25" t="str">
        <f>IF(B239="","",IF(B239=0,"",(C239/B239)-1))</f>
        <v/>
      </c>
      <c r="F239" s="127" t="b">
        <f>IF(B239="",IF(Aloitus_Start!$D$1="Suomi","Tieto puuttuu: "&amp;B$3,IF(Aloitus_Start!$D$1="Svenska","Information saknas: "&amp;B$3)),"")</f>
        <v>0</v>
      </c>
      <c r="G239" s="127" t="b">
        <f>IF(C239="",IF(Aloitus_Start!$D$1="Suomi","Tieto puuttuu: "&amp;C$3,IF(Aloitus_Start!$D$1="Svenska","Information saknas: "&amp;C$3)),"")</f>
        <v>0</v>
      </c>
      <c r="H239" s="16" t="str">
        <f>IF(Aloitus_Start!$D$1="Suomi",MID(A301,1,16),IF(Aloitus_Start!$D$1="Svenska",MID(A301,1,13),"Valitse kieli - Välj spåket"))</f>
        <v>Valitse kieli - Välj spåket</v>
      </c>
      <c r="I239" s="38">
        <f>B301+B302+B303</f>
        <v>0</v>
      </c>
      <c r="J239" s="38">
        <f>C301+C302+C303</f>
        <v>0</v>
      </c>
      <c r="K239" s="93">
        <f t="shared" si="106"/>
        <v>0</v>
      </c>
      <c r="L239" s="90" t="str">
        <f t="shared" si="107"/>
        <v/>
      </c>
    </row>
    <row r="240" spans="1:12" x14ac:dyDescent="0.15">
      <c r="A240" s="6"/>
      <c r="B240" s="59"/>
      <c r="C240" s="60"/>
      <c r="D240" s="24">
        <f>C240-B240</f>
        <v>0</v>
      </c>
      <c r="E240" s="25" t="str">
        <f>IF(B240="","",IF(B240=0,"",(C240/B240)-1))</f>
        <v/>
      </c>
      <c r="F240" s="127" t="b">
        <f>IF(B240="",IF(Aloitus_Start!$D$1="Suomi","Tieto puuttuu: "&amp;B$3,IF(Aloitus_Start!$D$1="Svenska","Information saknas: "&amp;B$3)),"")</f>
        <v>0</v>
      </c>
      <c r="G240" s="127" t="b">
        <f>IF(C240="",IF(Aloitus_Start!$D$1="Suomi","Tieto puuttuu: "&amp;C$3,IF(Aloitus_Start!$D$1="Svenska","Information saknas: "&amp;C$3)),"")</f>
        <v>0</v>
      </c>
      <c r="H240" s="38" t="str">
        <f>IF(Aloitus_Start!$D$1="Suomi","Muu opisk t hlök",IF(Aloitus_Start!$D$1="Svenska","Annan stud eller personal","Valitse kieli - Välj spåket"))</f>
        <v>Valitse kieli - Välj spåket</v>
      </c>
      <c r="I240" s="38">
        <f>B304+B305+B306+B309+B310+B311+B312+B313+B314+B315+B316+B317+B318+B319+B320</f>
        <v>0</v>
      </c>
      <c r="J240" s="38">
        <f>C304+C305+C306+C309+C310+C311+C312+C313+C314+C315+C316+C317+C318+C319+C320</f>
        <v>0</v>
      </c>
      <c r="K240" s="93">
        <f t="shared" si="106"/>
        <v>0</v>
      </c>
      <c r="L240" s="90" t="str">
        <f t="shared" si="107"/>
        <v/>
      </c>
    </row>
    <row r="241" spans="1:12" x14ac:dyDescent="0.15">
      <c r="A241" s="7"/>
      <c r="B241" s="136"/>
      <c r="C241" s="64"/>
      <c r="D241" s="27"/>
      <c r="E241" s="16"/>
      <c r="H241" s="16" t="str">
        <f>IF(Aloitus_Start!$D$1="Suomi",MID(A321,1,4),IF(Aloitus_Start!$D$1="Svenska",MID(A321,1,6),"Valitse kieli - Välj spåket"))</f>
        <v>Valitse kieli - Välj spåket</v>
      </c>
      <c r="I241" s="38">
        <f>B321</f>
        <v>0</v>
      </c>
      <c r="J241" s="38">
        <f>C321</f>
        <v>0</v>
      </c>
      <c r="K241" s="93">
        <f t="shared" si="106"/>
        <v>0</v>
      </c>
      <c r="L241" s="90" t="str">
        <f t="shared" si="107"/>
        <v/>
      </c>
    </row>
    <row r="242" spans="1:12" x14ac:dyDescent="0.15">
      <c r="A242" s="7"/>
      <c r="B242" s="136"/>
      <c r="C242" s="64"/>
      <c r="D242" s="27">
        <f>C242-B242</f>
        <v>0</v>
      </c>
      <c r="E242" s="23" t="str">
        <f>IF(B242="","",IF(B242=0,"",(C242/B242)-1))</f>
        <v/>
      </c>
      <c r="F242" s="98" t="b">
        <f>IF(B242="",IF(Aloitus_Start!$D$1="Suomi","Tieto puuttuu: "&amp;B$3,IF(Aloitus_Start!$D$1="Svenska","Information saknas: "&amp;B$3)),"")</f>
        <v>0</v>
      </c>
      <c r="G242" s="98" t="b">
        <f>IF(C242="",IF(Aloitus_Start!$D$1="Suomi","Tieto puuttuu: "&amp;C$3,IF(Aloitus_Start!$D$1="Svenska","Information saknas: "&amp;C$3)),"")</f>
        <v>0</v>
      </c>
    </row>
    <row r="243" spans="1:12" x14ac:dyDescent="0.15">
      <c r="A243" s="7"/>
      <c r="B243" s="136"/>
      <c r="C243" s="70"/>
      <c r="D243" s="27"/>
      <c r="E243" s="16"/>
      <c r="H243" s="96" t="str">
        <f>IF(Aloitus_Start!$D$1="Suomi","Asiakaskunta, kaikkien luokkien mukainen erittely (Ei grafiikkaa toistaiseksi)",IF(Aloitus_Start!$D$1="Svenska","Fördelningen av kunderna, alla kundkrupperna (Ej grafik än sålänge)","Valitse kieli - Välj spåket"))</f>
        <v>Valitse kieli - Välj spåket</v>
      </c>
      <c r="K243" s="52" t="str">
        <f>IF(Aloitus_Start!$D$1="Suomi","Muutos",IF(Aloitus_Start!$D$1="Svenska","Förändring","Valitse kieli - Välj spåket"))</f>
        <v>Valitse kieli - Välj spåket</v>
      </c>
      <c r="L243" s="52" t="str">
        <f>IF(Aloitus_Start!$D$1="Suomi","Muutos%",IF(Aloitus_Start!$D$1="Svenska","Förändr%","Valitse kieli - Välj spåket"))</f>
        <v>Valitse kieli - Välj spåket</v>
      </c>
    </row>
    <row r="244" spans="1:12" x14ac:dyDescent="0.15">
      <c r="A244" s="7"/>
      <c r="B244" s="136"/>
      <c r="C244" s="64"/>
      <c r="D244" s="27">
        <f t="shared" ref="D244:D245" si="108">C244-B244</f>
        <v>0</v>
      </c>
      <c r="E244" s="23" t="str">
        <f t="shared" ref="E244:E245" si="109">IF(B244="","",IF(B244=0,"",(C244/B244)-1))</f>
        <v/>
      </c>
      <c r="F244" s="98" t="b">
        <f>IF(B244="",IF(Aloitus_Start!$D$1="Suomi","Tieto puuttuu: "&amp;B$3,IF(Aloitus_Start!$D$1="Svenska","Information saknas: "&amp;B$3)),"")</f>
        <v>0</v>
      </c>
      <c r="G244" s="98" t="b">
        <f>IF(C244="",IF(Aloitus_Start!$D$1="Suomi","Tieto puuttuu: "&amp;C$3,IF(Aloitus_Start!$D$1="Svenska","Information saknas: "&amp;C$3)),"")</f>
        <v>0</v>
      </c>
      <c r="H244" s="16">
        <f t="shared" ref="H244:H275" si="110">A256</f>
        <v>0</v>
      </c>
      <c r="I244" s="38">
        <f t="shared" ref="I244:I275" si="111">B256</f>
        <v>0</v>
      </c>
      <c r="J244" s="38">
        <f t="shared" ref="J244:J275" si="112">C256</f>
        <v>0</v>
      </c>
      <c r="K244" s="93">
        <f t="shared" ref="K244:K307" si="113">J244-I244</f>
        <v>0</v>
      </c>
      <c r="L244" s="90" t="str">
        <f t="shared" ref="L244:L307" si="114">IF(I244="","",IF(I244=0,"",(J244/I244)-1))</f>
        <v/>
      </c>
    </row>
    <row r="245" spans="1:12" x14ac:dyDescent="0.15">
      <c r="A245" s="7"/>
      <c r="B245" s="136"/>
      <c r="C245" s="66"/>
      <c r="D245" s="27">
        <f t="shared" si="108"/>
        <v>0</v>
      </c>
      <c r="E245" s="23" t="str">
        <f t="shared" si="109"/>
        <v/>
      </c>
      <c r="F245" s="98" t="b">
        <f>IF(B245="",IF(Aloitus_Start!$D$1="Suomi","Tieto puuttuu: "&amp;B$3,IF(Aloitus_Start!$D$1="Svenska","Information saknas: "&amp;B$3)),"")</f>
        <v>0</v>
      </c>
      <c r="G245" s="98" t="b">
        <f>IF(C245="",IF(Aloitus_Start!$D$1="Suomi","Tieto puuttuu: "&amp;C$3,IF(Aloitus_Start!$D$1="Svenska","Information saknas: "&amp;C$3)),"")</f>
        <v>0</v>
      </c>
      <c r="H245" s="16">
        <f t="shared" si="110"/>
        <v>0</v>
      </c>
      <c r="I245" s="38">
        <f t="shared" si="111"/>
        <v>0</v>
      </c>
      <c r="J245" s="38">
        <f t="shared" si="112"/>
        <v>0</v>
      </c>
      <c r="K245" s="93">
        <f t="shared" si="113"/>
        <v>0</v>
      </c>
      <c r="L245" s="90" t="str">
        <f t="shared" si="114"/>
        <v/>
      </c>
    </row>
    <row r="246" spans="1:12" x14ac:dyDescent="0.15">
      <c r="A246" s="5"/>
      <c r="B246" s="57"/>
      <c r="C246" s="58"/>
      <c r="D246" s="22"/>
      <c r="E246" s="34"/>
      <c r="F246" s="126"/>
      <c r="G246" s="126"/>
      <c r="H246" s="16">
        <f t="shared" si="110"/>
        <v>0</v>
      </c>
      <c r="I246" s="38">
        <f t="shared" si="111"/>
        <v>0</v>
      </c>
      <c r="J246" s="38">
        <f t="shared" si="112"/>
        <v>0</v>
      </c>
      <c r="K246" s="93">
        <f t="shared" si="113"/>
        <v>0</v>
      </c>
      <c r="L246" s="90" t="str">
        <f t="shared" si="114"/>
        <v/>
      </c>
    </row>
    <row r="247" spans="1:12" x14ac:dyDescent="0.15">
      <c r="A247" s="7"/>
      <c r="B247" s="63"/>
      <c r="C247" s="64"/>
      <c r="D247" s="27">
        <f>C247-B247</f>
        <v>0</v>
      </c>
      <c r="E247" s="23" t="str">
        <f>IF(B247="","",IF(B247=0,"",(C247/B247)-1))</f>
        <v/>
      </c>
      <c r="F247" s="98" t="b">
        <f>IF(B247="",IF(Aloitus_Start!$D$1="Suomi","Tieto puuttuu: "&amp;B$3,IF(Aloitus_Start!$D$1="Svenska","Information saknas: "&amp;B$3)),"")</f>
        <v>0</v>
      </c>
      <c r="G247" s="98" t="b">
        <f>IF(C247="",IF(Aloitus_Start!$D$1="Suomi","Tieto puuttuu: "&amp;C$3,IF(Aloitus_Start!$D$1="Svenska","Information saknas: "&amp;C$3)),"")</f>
        <v>0</v>
      </c>
      <c r="H247" s="16">
        <f t="shared" si="110"/>
        <v>0</v>
      </c>
      <c r="I247" s="38">
        <f t="shared" si="111"/>
        <v>0</v>
      </c>
      <c r="J247" s="38">
        <f t="shared" si="112"/>
        <v>0</v>
      </c>
      <c r="K247" s="93">
        <f t="shared" si="113"/>
        <v>0</v>
      </c>
      <c r="L247" s="90" t="str">
        <f t="shared" si="114"/>
        <v/>
      </c>
    </row>
    <row r="248" spans="1:12" x14ac:dyDescent="0.15">
      <c r="A248" s="7"/>
      <c r="B248" s="63"/>
      <c r="C248" s="64"/>
      <c r="D248" s="27">
        <f>C248-B248</f>
        <v>0</v>
      </c>
      <c r="E248" s="23" t="str">
        <f>IF(B248="","",IF(B248=0,"",(C248/B248)-1))</f>
        <v/>
      </c>
      <c r="F248" s="98" t="b">
        <f>IF(B248="",IF(Aloitus_Start!$D$1="Suomi","Tieto puuttuu: "&amp;B$3,IF(Aloitus_Start!$D$1="Svenska","Information saknas: "&amp;B$3)),"")</f>
        <v>0</v>
      </c>
      <c r="G248" s="98" t="b">
        <f>IF(C248="",IF(Aloitus_Start!$D$1="Suomi","Tieto puuttuu: "&amp;C$3,IF(Aloitus_Start!$D$1="Svenska","Information saknas: "&amp;C$3)),"")</f>
        <v>0</v>
      </c>
      <c r="H248" s="16">
        <f t="shared" si="110"/>
        <v>0</v>
      </c>
      <c r="I248" s="38">
        <f t="shared" si="111"/>
        <v>0</v>
      </c>
      <c r="J248" s="38">
        <f t="shared" si="112"/>
        <v>0</v>
      </c>
      <c r="K248" s="93">
        <f t="shared" si="113"/>
        <v>0</v>
      </c>
      <c r="L248" s="90" t="str">
        <f t="shared" si="114"/>
        <v/>
      </c>
    </row>
    <row r="249" spans="1:12" x14ac:dyDescent="0.15">
      <c r="A249" s="7"/>
      <c r="B249" s="63"/>
      <c r="C249" s="64"/>
      <c r="D249" s="27">
        <f>C249-B249</f>
        <v>0</v>
      </c>
      <c r="E249" s="23" t="str">
        <f>IF(B249="","",IF(B249=0,"",(C249/B249)-1))</f>
        <v/>
      </c>
      <c r="F249" s="98" t="b">
        <f>IF(B249="",IF(Aloitus_Start!$D$1="Suomi","Tieto puuttuu: "&amp;B$3,IF(Aloitus_Start!$D$1="Svenska","Information saknas: "&amp;B$3)),"")</f>
        <v>0</v>
      </c>
      <c r="G249" s="98" t="b">
        <f>IF(C249="",IF(Aloitus_Start!$D$1="Suomi","Tieto puuttuu: "&amp;C$3,IF(Aloitus_Start!$D$1="Svenska","Information saknas: "&amp;C$3)),"")</f>
        <v>0</v>
      </c>
      <c r="H249" s="16">
        <f t="shared" si="110"/>
        <v>0</v>
      </c>
      <c r="I249" s="38">
        <f t="shared" si="111"/>
        <v>0</v>
      </c>
      <c r="J249" s="38">
        <f t="shared" si="112"/>
        <v>0</v>
      </c>
      <c r="K249" s="93">
        <f t="shared" si="113"/>
        <v>0</v>
      </c>
      <c r="L249" s="90" t="str">
        <f t="shared" si="114"/>
        <v/>
      </c>
    </row>
    <row r="250" spans="1:12" x14ac:dyDescent="0.15">
      <c r="A250" s="5"/>
      <c r="B250" s="57"/>
      <c r="C250" s="58"/>
      <c r="D250" s="22"/>
      <c r="E250" s="34"/>
      <c r="F250" s="126"/>
      <c r="G250" s="126"/>
      <c r="H250" s="16">
        <f t="shared" si="110"/>
        <v>0</v>
      </c>
      <c r="I250" s="38">
        <f t="shared" si="111"/>
        <v>0</v>
      </c>
      <c r="J250" s="38">
        <f t="shared" si="112"/>
        <v>0</v>
      </c>
      <c r="K250" s="93">
        <f t="shared" si="113"/>
        <v>0</v>
      </c>
      <c r="L250" s="90" t="str">
        <f t="shared" si="114"/>
        <v/>
      </c>
    </row>
    <row r="251" spans="1:12" x14ac:dyDescent="0.15">
      <c r="A251" s="7"/>
      <c r="B251" s="63"/>
      <c r="C251" s="64"/>
      <c r="D251" s="27">
        <f>C251-B251</f>
        <v>0</v>
      </c>
      <c r="E251" s="23" t="str">
        <f>IF(B251="","",IF(B251=0,"",(C251/B251)-1))</f>
        <v/>
      </c>
      <c r="F251" s="98" t="b">
        <f>IF(B251="",IF(Aloitus_Start!$D$1="Suomi","Tieto puuttuu: "&amp;B$3,IF(Aloitus_Start!$D$1="Svenska","Information saknas: "&amp;B$3)),"")</f>
        <v>0</v>
      </c>
      <c r="G251" s="98" t="b">
        <f>IF(C251="",IF(Aloitus_Start!$D$1="Suomi","Tieto puuttuu: "&amp;C$3,IF(Aloitus_Start!$D$1="Svenska","Information saknas: "&amp;C$3)),"")</f>
        <v>0</v>
      </c>
      <c r="H251" s="16">
        <f t="shared" si="110"/>
        <v>0</v>
      </c>
      <c r="I251" s="38">
        <f t="shared" si="111"/>
        <v>0</v>
      </c>
      <c r="J251" s="38">
        <f t="shared" si="112"/>
        <v>0</v>
      </c>
      <c r="K251" s="93">
        <f t="shared" si="113"/>
        <v>0</v>
      </c>
      <c r="L251" s="90" t="str">
        <f t="shared" si="114"/>
        <v/>
      </c>
    </row>
    <row r="252" spans="1:12" x14ac:dyDescent="0.15">
      <c r="A252" s="7"/>
      <c r="B252" s="63"/>
      <c r="C252" s="64"/>
      <c r="D252" s="27">
        <f>C252-B252</f>
        <v>0</v>
      </c>
      <c r="E252" s="23" t="str">
        <f>IF(B252="","",IF(B252=0,"",(C252/B252)-1))</f>
        <v/>
      </c>
      <c r="F252" s="98" t="b">
        <f>IF(B252="",IF(Aloitus_Start!$D$1="Suomi","Tieto puuttuu: "&amp;B$3,IF(Aloitus_Start!$D$1="Svenska","Information saknas: "&amp;B$3)),"")</f>
        <v>0</v>
      </c>
      <c r="G252" s="98" t="b">
        <f>IF(C252="",IF(Aloitus_Start!$D$1="Suomi","Tieto puuttuu: "&amp;C$3,IF(Aloitus_Start!$D$1="Svenska","Information saknas: "&amp;C$3)),"")</f>
        <v>0</v>
      </c>
      <c r="H252" s="16">
        <f t="shared" si="110"/>
        <v>0</v>
      </c>
      <c r="I252" s="38">
        <f t="shared" si="111"/>
        <v>0</v>
      </c>
      <c r="J252" s="38">
        <f t="shared" si="112"/>
        <v>0</v>
      </c>
      <c r="K252" s="93">
        <f t="shared" si="113"/>
        <v>0</v>
      </c>
      <c r="L252" s="90" t="str">
        <f t="shared" si="114"/>
        <v/>
      </c>
    </row>
    <row r="253" spans="1:12" x14ac:dyDescent="0.15">
      <c r="A253" s="7"/>
      <c r="B253" s="63"/>
      <c r="C253" s="64"/>
      <c r="D253" s="27">
        <f>C253-B253</f>
        <v>0</v>
      </c>
      <c r="E253" s="23" t="str">
        <f>IF(B253="","",IF(B253=0,"",(C253/B253)-1))</f>
        <v/>
      </c>
      <c r="F253" s="98" t="b">
        <f>IF(B253="",IF(Aloitus_Start!$D$1="Suomi","Tieto puuttuu: "&amp;B$3,IF(Aloitus_Start!$D$1="Svenska","Information saknas: "&amp;B$3)),"")</f>
        <v>0</v>
      </c>
      <c r="G253" s="98" t="b">
        <f>IF(C253="",IF(Aloitus_Start!$D$1="Suomi","Tieto puuttuu: "&amp;C$3,IF(Aloitus_Start!$D$1="Svenska","Information saknas: "&amp;C$3)),"")</f>
        <v>0</v>
      </c>
      <c r="H253" s="16">
        <f t="shared" si="110"/>
        <v>0</v>
      </c>
      <c r="I253" s="38">
        <f t="shared" si="111"/>
        <v>0</v>
      </c>
      <c r="J253" s="38">
        <f t="shared" si="112"/>
        <v>0</v>
      </c>
      <c r="K253" s="93">
        <f t="shared" si="113"/>
        <v>0</v>
      </c>
      <c r="L253" s="90" t="str">
        <f t="shared" si="114"/>
        <v/>
      </c>
    </row>
    <row r="254" spans="1:12" x14ac:dyDescent="0.15">
      <c r="A254" s="8"/>
      <c r="B254" s="75"/>
      <c r="C254" s="76"/>
      <c r="D254" s="45"/>
      <c r="E254" s="46"/>
      <c r="F254" s="128"/>
      <c r="G254" s="128"/>
      <c r="H254" s="16">
        <f t="shared" si="110"/>
        <v>0</v>
      </c>
      <c r="I254" s="38">
        <f t="shared" si="111"/>
        <v>0</v>
      </c>
      <c r="J254" s="38">
        <f t="shared" si="112"/>
        <v>0</v>
      </c>
      <c r="K254" s="93">
        <f t="shared" si="113"/>
        <v>0</v>
      </c>
      <c r="L254" s="90" t="str">
        <f t="shared" si="114"/>
        <v/>
      </c>
    </row>
    <row r="255" spans="1:12" x14ac:dyDescent="0.15">
      <c r="A255" s="3"/>
      <c r="B255" s="101"/>
      <c r="C255" s="102"/>
      <c r="D255" s="43"/>
      <c r="E255" s="44"/>
      <c r="F255" s="124"/>
      <c r="G255" s="124"/>
      <c r="H255" s="16">
        <f t="shared" si="110"/>
        <v>0</v>
      </c>
      <c r="I255" s="38">
        <f t="shared" si="111"/>
        <v>0</v>
      </c>
      <c r="J255" s="38">
        <f t="shared" si="112"/>
        <v>0</v>
      </c>
      <c r="K255" s="93">
        <f t="shared" si="113"/>
        <v>0</v>
      </c>
      <c r="L255" s="90" t="str">
        <f t="shared" si="114"/>
        <v/>
      </c>
    </row>
    <row r="256" spans="1:12" x14ac:dyDescent="0.15">
      <c r="A256" s="4"/>
      <c r="B256" s="61"/>
      <c r="C256" s="62"/>
      <c r="D256" s="26">
        <f>C256-B256</f>
        <v>0</v>
      </c>
      <c r="E256" s="23" t="str">
        <f t="shared" ref="E256:E319" si="115">IF(B256="","",IF(B256=0,"",(C256/B256)-1))</f>
        <v/>
      </c>
      <c r="F256" s="125" t="b">
        <f>IF(B256="",IF(Aloitus_Start!$D$1="Suomi","Tieto puuttuu: "&amp;B$3,IF(Aloitus_Start!$D$1="Svenska","Information saknas: "&amp;B$3)),"")</f>
        <v>0</v>
      </c>
      <c r="G256" s="125" t="b">
        <f>IF(C256="",IF(Aloitus_Start!$D$1="Suomi","Tieto puuttuu: "&amp;C$3,IF(Aloitus_Start!$D$1="Svenska","Information saknas: "&amp;C$3)),"")</f>
        <v>0</v>
      </c>
      <c r="H256" s="16">
        <f t="shared" si="110"/>
        <v>0</v>
      </c>
      <c r="I256" s="38">
        <f t="shared" si="111"/>
        <v>0</v>
      </c>
      <c r="J256" s="38">
        <f t="shared" si="112"/>
        <v>0</v>
      </c>
      <c r="K256" s="93">
        <f t="shared" si="113"/>
        <v>0</v>
      </c>
      <c r="L256" s="90" t="str">
        <f t="shared" si="114"/>
        <v/>
      </c>
    </row>
    <row r="257" spans="1:12" x14ac:dyDescent="0.15">
      <c r="A257" s="7"/>
      <c r="B257" s="63"/>
      <c r="C257" s="64"/>
      <c r="D257" s="27">
        <f t="shared" ref="D257:D320" si="116">C257-B257</f>
        <v>0</v>
      </c>
      <c r="E257" s="23" t="str">
        <f t="shared" si="115"/>
        <v/>
      </c>
      <c r="F257" s="98" t="b">
        <f>IF(B257="",IF(Aloitus_Start!$D$1="Suomi","Tieto puuttuu: "&amp;B$3,IF(Aloitus_Start!$D$1="Svenska","Information saknas: "&amp;B$3)),"")</f>
        <v>0</v>
      </c>
      <c r="G257" s="98" t="b">
        <f>IF(C257="",IF(Aloitus_Start!$D$1="Suomi","Tieto puuttuu: "&amp;C$3,IF(Aloitus_Start!$D$1="Svenska","Information saknas: "&amp;C$3)),"")</f>
        <v>0</v>
      </c>
      <c r="H257" s="16">
        <f t="shared" si="110"/>
        <v>0</v>
      </c>
      <c r="I257" s="38">
        <f t="shared" si="111"/>
        <v>0</v>
      </c>
      <c r="J257" s="38">
        <f t="shared" si="112"/>
        <v>0</v>
      </c>
      <c r="K257" s="93">
        <f t="shared" si="113"/>
        <v>0</v>
      </c>
      <c r="L257" s="90" t="str">
        <f t="shared" si="114"/>
        <v/>
      </c>
    </row>
    <row r="258" spans="1:12" x14ac:dyDescent="0.15">
      <c r="A258" s="7"/>
      <c r="B258" s="63"/>
      <c r="C258" s="64"/>
      <c r="D258" s="27">
        <f t="shared" si="116"/>
        <v>0</v>
      </c>
      <c r="E258" s="23" t="str">
        <f t="shared" si="115"/>
        <v/>
      </c>
      <c r="F258" s="98" t="b">
        <f>IF(B258="",IF(Aloitus_Start!$D$1="Suomi","Tieto puuttuu: "&amp;B$3,IF(Aloitus_Start!$D$1="Svenska","Information saknas: "&amp;B$3)),"")</f>
        <v>0</v>
      </c>
      <c r="G258" s="98" t="b">
        <f>IF(C258="",IF(Aloitus_Start!$D$1="Suomi","Tieto puuttuu: "&amp;C$3,IF(Aloitus_Start!$D$1="Svenska","Information saknas: "&amp;C$3)),"")</f>
        <v>0</v>
      </c>
      <c r="H258" s="16">
        <f t="shared" si="110"/>
        <v>0</v>
      </c>
      <c r="I258" s="38">
        <f t="shared" si="111"/>
        <v>0</v>
      </c>
      <c r="J258" s="38">
        <f t="shared" si="112"/>
        <v>0</v>
      </c>
      <c r="K258" s="93">
        <f t="shared" si="113"/>
        <v>0</v>
      </c>
      <c r="L258" s="90" t="str">
        <f t="shared" si="114"/>
        <v/>
      </c>
    </row>
    <row r="259" spans="1:12" x14ac:dyDescent="0.15">
      <c r="A259" s="7"/>
      <c r="B259" s="63"/>
      <c r="C259" s="64"/>
      <c r="D259" s="27">
        <f t="shared" si="116"/>
        <v>0</v>
      </c>
      <c r="E259" s="23" t="str">
        <f t="shared" si="115"/>
        <v/>
      </c>
      <c r="F259" s="98" t="b">
        <f>IF(B259="",IF(Aloitus_Start!$D$1="Suomi","Tieto puuttuu: "&amp;B$3,IF(Aloitus_Start!$D$1="Svenska","Information saknas: "&amp;B$3)),"")</f>
        <v>0</v>
      </c>
      <c r="G259" s="98" t="b">
        <f>IF(C259="",IF(Aloitus_Start!$D$1="Suomi","Tieto puuttuu: "&amp;C$3,IF(Aloitus_Start!$D$1="Svenska","Information saknas: "&amp;C$3)),"")</f>
        <v>0</v>
      </c>
      <c r="H259" s="16">
        <f t="shared" si="110"/>
        <v>0</v>
      </c>
      <c r="I259" s="38">
        <f t="shared" si="111"/>
        <v>0</v>
      </c>
      <c r="J259" s="38">
        <f t="shared" si="112"/>
        <v>0</v>
      </c>
      <c r="K259" s="93">
        <f t="shared" si="113"/>
        <v>0</v>
      </c>
      <c r="L259" s="90" t="str">
        <f t="shared" si="114"/>
        <v/>
      </c>
    </row>
    <row r="260" spans="1:12" x14ac:dyDescent="0.15">
      <c r="A260" s="7"/>
      <c r="B260" s="63"/>
      <c r="C260" s="64"/>
      <c r="D260" s="27">
        <f t="shared" si="116"/>
        <v>0</v>
      </c>
      <c r="E260" s="23" t="str">
        <f t="shared" si="115"/>
        <v/>
      </c>
      <c r="F260" s="98" t="b">
        <f>IF(B260="",IF(Aloitus_Start!$D$1="Suomi","Tieto puuttuu: "&amp;B$3,IF(Aloitus_Start!$D$1="Svenska","Information saknas: "&amp;B$3)),"")</f>
        <v>0</v>
      </c>
      <c r="G260" s="98" t="b">
        <f>IF(C260="",IF(Aloitus_Start!$D$1="Suomi","Tieto puuttuu: "&amp;C$3,IF(Aloitus_Start!$D$1="Svenska","Information saknas: "&amp;C$3)),"")</f>
        <v>0</v>
      </c>
      <c r="H260" s="16">
        <f t="shared" si="110"/>
        <v>0</v>
      </c>
      <c r="I260" s="38">
        <f t="shared" si="111"/>
        <v>0</v>
      </c>
      <c r="J260" s="38">
        <f t="shared" si="112"/>
        <v>0</v>
      </c>
      <c r="K260" s="93">
        <f t="shared" si="113"/>
        <v>0</v>
      </c>
      <c r="L260" s="90" t="str">
        <f t="shared" si="114"/>
        <v/>
      </c>
    </row>
    <row r="261" spans="1:12" x14ac:dyDescent="0.15">
      <c r="A261" s="7"/>
      <c r="B261" s="63"/>
      <c r="C261" s="64"/>
      <c r="D261" s="27">
        <f t="shared" si="116"/>
        <v>0</v>
      </c>
      <c r="E261" s="23" t="str">
        <f t="shared" si="115"/>
        <v/>
      </c>
      <c r="F261" s="98" t="b">
        <f>IF(B261="",IF(Aloitus_Start!$D$1="Suomi","Tieto puuttuu: "&amp;B$3,IF(Aloitus_Start!$D$1="Svenska","Information saknas: "&amp;B$3)),"")</f>
        <v>0</v>
      </c>
      <c r="G261" s="98" t="b">
        <f>IF(C261="",IF(Aloitus_Start!$D$1="Suomi","Tieto puuttuu: "&amp;C$3,IF(Aloitus_Start!$D$1="Svenska","Information saknas: "&amp;C$3)),"")</f>
        <v>0</v>
      </c>
      <c r="H261" s="16">
        <f t="shared" si="110"/>
        <v>0</v>
      </c>
      <c r="I261" s="38">
        <f t="shared" si="111"/>
        <v>0</v>
      </c>
      <c r="J261" s="38">
        <f t="shared" si="112"/>
        <v>0</v>
      </c>
      <c r="K261" s="93">
        <f t="shared" si="113"/>
        <v>0</v>
      </c>
      <c r="L261" s="90" t="str">
        <f t="shared" si="114"/>
        <v/>
      </c>
    </row>
    <row r="262" spans="1:12" x14ac:dyDescent="0.15">
      <c r="A262" s="7"/>
      <c r="B262" s="63"/>
      <c r="C262" s="64"/>
      <c r="D262" s="27">
        <f t="shared" si="116"/>
        <v>0</v>
      </c>
      <c r="E262" s="23" t="str">
        <f t="shared" si="115"/>
        <v/>
      </c>
      <c r="F262" s="98" t="b">
        <f>IF(B262="",IF(Aloitus_Start!$D$1="Suomi","Tieto puuttuu: "&amp;B$3,IF(Aloitus_Start!$D$1="Svenska","Information saknas: "&amp;B$3)),"")</f>
        <v>0</v>
      </c>
      <c r="G262" s="98" t="b">
        <f>IF(C262="",IF(Aloitus_Start!$D$1="Suomi","Tieto puuttuu: "&amp;C$3,IF(Aloitus_Start!$D$1="Svenska","Information saknas: "&amp;C$3)),"")</f>
        <v>0</v>
      </c>
      <c r="H262" s="16">
        <f t="shared" si="110"/>
        <v>0</v>
      </c>
      <c r="I262" s="38">
        <f t="shared" si="111"/>
        <v>0</v>
      </c>
      <c r="J262" s="38">
        <f t="shared" si="112"/>
        <v>0</v>
      </c>
      <c r="K262" s="93">
        <f t="shared" si="113"/>
        <v>0</v>
      </c>
      <c r="L262" s="90" t="str">
        <f t="shared" si="114"/>
        <v/>
      </c>
    </row>
    <row r="263" spans="1:12" x14ac:dyDescent="0.15">
      <c r="A263" s="7"/>
      <c r="B263" s="63"/>
      <c r="C263" s="64"/>
      <c r="D263" s="27">
        <f t="shared" si="116"/>
        <v>0</v>
      </c>
      <c r="E263" s="23" t="str">
        <f t="shared" si="115"/>
        <v/>
      </c>
      <c r="F263" s="98" t="b">
        <f>IF(B263="",IF(Aloitus_Start!$D$1="Suomi","Tieto puuttuu: "&amp;B$3,IF(Aloitus_Start!$D$1="Svenska","Information saknas: "&amp;B$3)),"")</f>
        <v>0</v>
      </c>
      <c r="G263" s="98" t="b">
        <f>IF(C263="",IF(Aloitus_Start!$D$1="Suomi","Tieto puuttuu: "&amp;C$3,IF(Aloitus_Start!$D$1="Svenska","Information saknas: "&amp;C$3)),"")</f>
        <v>0</v>
      </c>
      <c r="H263" s="16">
        <f t="shared" si="110"/>
        <v>0</v>
      </c>
      <c r="I263" s="38">
        <f t="shared" si="111"/>
        <v>0</v>
      </c>
      <c r="J263" s="38">
        <f t="shared" si="112"/>
        <v>0</v>
      </c>
      <c r="K263" s="93">
        <f t="shared" si="113"/>
        <v>0</v>
      </c>
      <c r="L263" s="90" t="str">
        <f t="shared" si="114"/>
        <v/>
      </c>
    </row>
    <row r="264" spans="1:12" x14ac:dyDescent="0.15">
      <c r="A264" s="7"/>
      <c r="B264" s="63"/>
      <c r="C264" s="64"/>
      <c r="D264" s="27">
        <f t="shared" si="116"/>
        <v>0</v>
      </c>
      <c r="E264" s="23" t="str">
        <f t="shared" si="115"/>
        <v/>
      </c>
      <c r="F264" s="98" t="b">
        <f>IF(B264="",IF(Aloitus_Start!$D$1="Suomi","Tieto puuttuu: "&amp;B$3,IF(Aloitus_Start!$D$1="Svenska","Information saknas: "&amp;B$3)),"")</f>
        <v>0</v>
      </c>
      <c r="G264" s="98" t="b">
        <f>IF(C264="",IF(Aloitus_Start!$D$1="Suomi","Tieto puuttuu: "&amp;C$3,IF(Aloitus_Start!$D$1="Svenska","Information saknas: "&amp;C$3)),"")</f>
        <v>0</v>
      </c>
      <c r="H264" s="16">
        <f t="shared" si="110"/>
        <v>0</v>
      </c>
      <c r="I264" s="38">
        <f t="shared" si="111"/>
        <v>0</v>
      </c>
      <c r="J264" s="38">
        <f t="shared" si="112"/>
        <v>0</v>
      </c>
      <c r="K264" s="93">
        <f t="shared" si="113"/>
        <v>0</v>
      </c>
      <c r="L264" s="90" t="str">
        <f t="shared" si="114"/>
        <v/>
      </c>
    </row>
    <row r="265" spans="1:12" x14ac:dyDescent="0.15">
      <c r="A265" s="7"/>
      <c r="B265" s="63"/>
      <c r="C265" s="64"/>
      <c r="D265" s="27">
        <f t="shared" si="116"/>
        <v>0</v>
      </c>
      <c r="E265" s="23" t="str">
        <f t="shared" si="115"/>
        <v/>
      </c>
      <c r="F265" s="98" t="b">
        <f>IF(B265="",IF(Aloitus_Start!$D$1="Suomi","Tieto puuttuu: "&amp;B$3,IF(Aloitus_Start!$D$1="Svenska","Information saknas: "&amp;B$3)),"")</f>
        <v>0</v>
      </c>
      <c r="G265" s="98" t="b">
        <f>IF(C265="",IF(Aloitus_Start!$D$1="Suomi","Tieto puuttuu: "&amp;C$3,IF(Aloitus_Start!$D$1="Svenska","Information saknas: "&amp;C$3)),"")</f>
        <v>0</v>
      </c>
      <c r="H265" s="16">
        <f t="shared" si="110"/>
        <v>0</v>
      </c>
      <c r="I265" s="38">
        <f t="shared" si="111"/>
        <v>0</v>
      </c>
      <c r="J265" s="38">
        <f t="shared" si="112"/>
        <v>0</v>
      </c>
      <c r="K265" s="93">
        <f t="shared" si="113"/>
        <v>0</v>
      </c>
      <c r="L265" s="90" t="str">
        <f t="shared" si="114"/>
        <v/>
      </c>
    </row>
    <row r="266" spans="1:12" x14ac:dyDescent="0.15">
      <c r="A266" s="7"/>
      <c r="B266" s="63"/>
      <c r="C266" s="64"/>
      <c r="D266" s="27">
        <f t="shared" si="116"/>
        <v>0</v>
      </c>
      <c r="E266" s="23" t="str">
        <f t="shared" si="115"/>
        <v/>
      </c>
      <c r="F266" s="98" t="b">
        <f>IF(B266="",IF(Aloitus_Start!$D$1="Suomi","Tieto puuttuu: "&amp;B$3,IF(Aloitus_Start!$D$1="Svenska","Information saknas: "&amp;B$3)),"")</f>
        <v>0</v>
      </c>
      <c r="G266" s="98" t="b">
        <f>IF(C266="",IF(Aloitus_Start!$D$1="Suomi","Tieto puuttuu: "&amp;C$3,IF(Aloitus_Start!$D$1="Svenska","Information saknas: "&amp;C$3)),"")</f>
        <v>0</v>
      </c>
      <c r="H266" s="16">
        <f t="shared" si="110"/>
        <v>0</v>
      </c>
      <c r="I266" s="38">
        <f t="shared" si="111"/>
        <v>0</v>
      </c>
      <c r="J266" s="38">
        <f t="shared" si="112"/>
        <v>0</v>
      </c>
      <c r="K266" s="93">
        <f t="shared" si="113"/>
        <v>0</v>
      </c>
      <c r="L266" s="90" t="str">
        <f t="shared" si="114"/>
        <v/>
      </c>
    </row>
    <row r="267" spans="1:12" x14ac:dyDescent="0.15">
      <c r="A267" s="7"/>
      <c r="B267" s="63"/>
      <c r="C267" s="64"/>
      <c r="D267" s="27">
        <f t="shared" si="116"/>
        <v>0</v>
      </c>
      <c r="E267" s="23" t="str">
        <f t="shared" si="115"/>
        <v/>
      </c>
      <c r="F267" s="98" t="b">
        <f>IF(B267="",IF(Aloitus_Start!$D$1="Suomi","Tieto puuttuu: "&amp;B$3,IF(Aloitus_Start!$D$1="Svenska","Information saknas: "&amp;B$3)),"")</f>
        <v>0</v>
      </c>
      <c r="G267" s="98" t="b">
        <f>IF(C267="",IF(Aloitus_Start!$D$1="Suomi","Tieto puuttuu: "&amp;C$3,IF(Aloitus_Start!$D$1="Svenska","Information saknas: "&amp;C$3)),"")</f>
        <v>0</v>
      </c>
      <c r="H267" s="16">
        <f t="shared" si="110"/>
        <v>0</v>
      </c>
      <c r="I267" s="38">
        <f t="shared" si="111"/>
        <v>0</v>
      </c>
      <c r="J267" s="38">
        <f t="shared" si="112"/>
        <v>0</v>
      </c>
      <c r="K267" s="93">
        <f t="shared" si="113"/>
        <v>0</v>
      </c>
      <c r="L267" s="90" t="str">
        <f t="shared" si="114"/>
        <v/>
      </c>
    </row>
    <row r="268" spans="1:12" x14ac:dyDescent="0.15">
      <c r="A268" s="7"/>
      <c r="B268" s="63"/>
      <c r="C268" s="64"/>
      <c r="D268" s="27">
        <f t="shared" si="116"/>
        <v>0</v>
      </c>
      <c r="E268" s="23" t="str">
        <f t="shared" si="115"/>
        <v/>
      </c>
      <c r="F268" s="98" t="b">
        <f>IF(B268="",IF(Aloitus_Start!$D$1="Suomi","Tieto puuttuu: "&amp;B$3,IF(Aloitus_Start!$D$1="Svenska","Information saknas: "&amp;B$3)),"")</f>
        <v>0</v>
      </c>
      <c r="G268" s="98" t="b">
        <f>IF(C268="",IF(Aloitus_Start!$D$1="Suomi","Tieto puuttuu: "&amp;C$3,IF(Aloitus_Start!$D$1="Svenska","Information saknas: "&amp;C$3)),"")</f>
        <v>0</v>
      </c>
      <c r="H268" s="16">
        <f t="shared" si="110"/>
        <v>0</v>
      </c>
      <c r="I268" s="38">
        <f t="shared" si="111"/>
        <v>0</v>
      </c>
      <c r="J268" s="38">
        <f t="shared" si="112"/>
        <v>0</v>
      </c>
      <c r="K268" s="93">
        <f t="shared" si="113"/>
        <v>0</v>
      </c>
      <c r="L268" s="90" t="str">
        <f t="shared" si="114"/>
        <v/>
      </c>
    </row>
    <row r="269" spans="1:12" x14ac:dyDescent="0.15">
      <c r="A269" s="7"/>
      <c r="B269" s="63"/>
      <c r="C269" s="64"/>
      <c r="D269" s="27">
        <f t="shared" si="116"/>
        <v>0</v>
      </c>
      <c r="E269" s="23" t="str">
        <f t="shared" si="115"/>
        <v/>
      </c>
      <c r="F269" s="98" t="b">
        <f>IF(B269="",IF(Aloitus_Start!$D$1="Suomi","Tieto puuttuu: "&amp;B$3,IF(Aloitus_Start!$D$1="Svenska","Information saknas: "&amp;B$3)),"")</f>
        <v>0</v>
      </c>
      <c r="G269" s="98" t="b">
        <f>IF(C269="",IF(Aloitus_Start!$D$1="Suomi","Tieto puuttuu: "&amp;C$3,IF(Aloitus_Start!$D$1="Svenska","Information saknas: "&amp;C$3)),"")</f>
        <v>0</v>
      </c>
      <c r="H269" s="16">
        <f t="shared" si="110"/>
        <v>0</v>
      </c>
      <c r="I269" s="38">
        <f t="shared" si="111"/>
        <v>0</v>
      </c>
      <c r="J269" s="38">
        <f t="shared" si="112"/>
        <v>0</v>
      </c>
      <c r="K269" s="93">
        <f t="shared" si="113"/>
        <v>0</v>
      </c>
      <c r="L269" s="90" t="str">
        <f t="shared" si="114"/>
        <v/>
      </c>
    </row>
    <row r="270" spans="1:12" x14ac:dyDescent="0.15">
      <c r="A270" s="7"/>
      <c r="B270" s="63"/>
      <c r="C270" s="64"/>
      <c r="D270" s="27">
        <f t="shared" si="116"/>
        <v>0</v>
      </c>
      <c r="E270" s="23" t="str">
        <f t="shared" si="115"/>
        <v/>
      </c>
      <c r="F270" s="98" t="b">
        <f>IF(B270="",IF(Aloitus_Start!$D$1="Suomi","Tieto puuttuu: "&amp;B$3,IF(Aloitus_Start!$D$1="Svenska","Information saknas: "&amp;B$3)),"")</f>
        <v>0</v>
      </c>
      <c r="G270" s="98" t="b">
        <f>IF(C270="",IF(Aloitus_Start!$D$1="Suomi","Tieto puuttuu: "&amp;C$3,IF(Aloitus_Start!$D$1="Svenska","Information saknas: "&amp;C$3)),"")</f>
        <v>0</v>
      </c>
      <c r="H270" s="16">
        <f t="shared" si="110"/>
        <v>0</v>
      </c>
      <c r="I270" s="38">
        <f t="shared" si="111"/>
        <v>0</v>
      </c>
      <c r="J270" s="38">
        <f t="shared" si="112"/>
        <v>0</v>
      </c>
      <c r="K270" s="93">
        <f t="shared" si="113"/>
        <v>0</v>
      </c>
      <c r="L270" s="90" t="str">
        <f t="shared" si="114"/>
        <v/>
      </c>
    </row>
    <row r="271" spans="1:12" x14ac:dyDescent="0.15">
      <c r="A271" s="7"/>
      <c r="B271" s="63"/>
      <c r="C271" s="64"/>
      <c r="D271" s="27">
        <f t="shared" si="116"/>
        <v>0</v>
      </c>
      <c r="E271" s="23" t="str">
        <f t="shared" si="115"/>
        <v/>
      </c>
      <c r="F271" s="98" t="b">
        <f>IF(B271="",IF(Aloitus_Start!$D$1="Suomi","Tieto puuttuu: "&amp;B$3,IF(Aloitus_Start!$D$1="Svenska","Information saknas: "&amp;B$3)),"")</f>
        <v>0</v>
      </c>
      <c r="G271" s="98" t="b">
        <f>IF(C271="",IF(Aloitus_Start!$D$1="Suomi","Tieto puuttuu: "&amp;C$3,IF(Aloitus_Start!$D$1="Svenska","Information saknas: "&amp;C$3)),"")</f>
        <v>0</v>
      </c>
      <c r="H271" s="16">
        <f t="shared" si="110"/>
        <v>0</v>
      </c>
      <c r="I271" s="38">
        <f t="shared" si="111"/>
        <v>0</v>
      </c>
      <c r="J271" s="38">
        <f t="shared" si="112"/>
        <v>0</v>
      </c>
      <c r="K271" s="93">
        <f t="shared" si="113"/>
        <v>0</v>
      </c>
      <c r="L271" s="90" t="str">
        <f t="shared" si="114"/>
        <v/>
      </c>
    </row>
    <row r="272" spans="1:12" x14ac:dyDescent="0.15">
      <c r="A272" s="7"/>
      <c r="B272" s="63"/>
      <c r="C272" s="64"/>
      <c r="D272" s="27">
        <f t="shared" si="116"/>
        <v>0</v>
      </c>
      <c r="E272" s="23" t="str">
        <f t="shared" si="115"/>
        <v/>
      </c>
      <c r="F272" s="98" t="b">
        <f>IF(B272="",IF(Aloitus_Start!$D$1="Suomi","Tieto puuttuu: "&amp;B$3,IF(Aloitus_Start!$D$1="Svenska","Information saknas: "&amp;B$3)),"")</f>
        <v>0</v>
      </c>
      <c r="G272" s="98" t="b">
        <f>IF(C272="",IF(Aloitus_Start!$D$1="Suomi","Tieto puuttuu: "&amp;C$3,IF(Aloitus_Start!$D$1="Svenska","Information saknas: "&amp;C$3)),"")</f>
        <v>0</v>
      </c>
      <c r="H272" s="16">
        <f t="shared" si="110"/>
        <v>0</v>
      </c>
      <c r="I272" s="38">
        <f t="shared" si="111"/>
        <v>0</v>
      </c>
      <c r="J272" s="38">
        <f t="shared" si="112"/>
        <v>0</v>
      </c>
      <c r="K272" s="93">
        <f t="shared" si="113"/>
        <v>0</v>
      </c>
      <c r="L272" s="90" t="str">
        <f t="shared" si="114"/>
        <v/>
      </c>
    </row>
    <row r="273" spans="1:12" x14ac:dyDescent="0.15">
      <c r="A273" s="7"/>
      <c r="B273" s="63"/>
      <c r="C273" s="64"/>
      <c r="D273" s="27">
        <f t="shared" si="116"/>
        <v>0</v>
      </c>
      <c r="E273" s="23" t="str">
        <f t="shared" si="115"/>
        <v/>
      </c>
      <c r="F273" s="98" t="b">
        <f>IF(B273="",IF(Aloitus_Start!$D$1="Suomi","Tieto puuttuu: "&amp;B$3,IF(Aloitus_Start!$D$1="Svenska","Information saknas: "&amp;B$3)),"")</f>
        <v>0</v>
      </c>
      <c r="G273" s="98" t="b">
        <f>IF(C273="",IF(Aloitus_Start!$D$1="Suomi","Tieto puuttuu: "&amp;C$3,IF(Aloitus_Start!$D$1="Svenska","Information saknas: "&amp;C$3)),"")</f>
        <v>0</v>
      </c>
      <c r="H273" s="16">
        <f t="shared" si="110"/>
        <v>0</v>
      </c>
      <c r="I273" s="38">
        <f t="shared" si="111"/>
        <v>0</v>
      </c>
      <c r="J273" s="38">
        <f t="shared" si="112"/>
        <v>0</v>
      </c>
      <c r="K273" s="93">
        <f t="shared" si="113"/>
        <v>0</v>
      </c>
      <c r="L273" s="90" t="str">
        <f t="shared" si="114"/>
        <v/>
      </c>
    </row>
    <row r="274" spans="1:12" x14ac:dyDescent="0.15">
      <c r="A274" s="7"/>
      <c r="B274" s="63"/>
      <c r="C274" s="64"/>
      <c r="D274" s="27">
        <f t="shared" si="116"/>
        <v>0</v>
      </c>
      <c r="E274" s="23" t="str">
        <f t="shared" si="115"/>
        <v/>
      </c>
      <c r="F274" s="98" t="b">
        <f>IF(B274="",IF(Aloitus_Start!$D$1="Suomi","Tieto puuttuu: "&amp;B$3,IF(Aloitus_Start!$D$1="Svenska","Information saknas: "&amp;B$3)),"")</f>
        <v>0</v>
      </c>
      <c r="G274" s="98" t="b">
        <f>IF(C274="",IF(Aloitus_Start!$D$1="Suomi","Tieto puuttuu: "&amp;C$3,IF(Aloitus_Start!$D$1="Svenska","Information saknas: "&amp;C$3)),"")</f>
        <v>0</v>
      </c>
      <c r="H274" s="16">
        <f t="shared" si="110"/>
        <v>0</v>
      </c>
      <c r="I274" s="38">
        <f t="shared" si="111"/>
        <v>0</v>
      </c>
      <c r="J274" s="38">
        <f t="shared" si="112"/>
        <v>0</v>
      </c>
      <c r="K274" s="93">
        <f t="shared" si="113"/>
        <v>0</v>
      </c>
      <c r="L274" s="90" t="str">
        <f t="shared" si="114"/>
        <v/>
      </c>
    </row>
    <row r="275" spans="1:12" x14ac:dyDescent="0.15">
      <c r="A275" s="7"/>
      <c r="B275" s="63"/>
      <c r="C275" s="64"/>
      <c r="D275" s="27">
        <f t="shared" si="116"/>
        <v>0</v>
      </c>
      <c r="E275" s="23" t="str">
        <f t="shared" si="115"/>
        <v/>
      </c>
      <c r="F275" s="98" t="b">
        <f>IF(B275="",IF(Aloitus_Start!$D$1="Suomi","Tieto puuttuu: "&amp;B$3,IF(Aloitus_Start!$D$1="Svenska","Information saknas: "&amp;B$3)),"")</f>
        <v>0</v>
      </c>
      <c r="G275" s="98" t="b">
        <f>IF(C275="",IF(Aloitus_Start!$D$1="Suomi","Tieto puuttuu: "&amp;C$3,IF(Aloitus_Start!$D$1="Svenska","Information saknas: "&amp;C$3)),"")</f>
        <v>0</v>
      </c>
      <c r="H275" s="16">
        <f t="shared" si="110"/>
        <v>0</v>
      </c>
      <c r="I275" s="38">
        <f t="shared" si="111"/>
        <v>0</v>
      </c>
      <c r="J275" s="38">
        <f t="shared" si="112"/>
        <v>0</v>
      </c>
      <c r="K275" s="93">
        <f t="shared" si="113"/>
        <v>0</v>
      </c>
      <c r="L275" s="90" t="str">
        <f t="shared" si="114"/>
        <v/>
      </c>
    </row>
    <row r="276" spans="1:12" x14ac:dyDescent="0.15">
      <c r="A276" s="7"/>
      <c r="B276" s="63"/>
      <c r="C276" s="64"/>
      <c r="D276" s="27">
        <f t="shared" si="116"/>
        <v>0</v>
      </c>
      <c r="E276" s="23" t="str">
        <f t="shared" si="115"/>
        <v/>
      </c>
      <c r="F276" s="98" t="b">
        <f>IF(B276="",IF(Aloitus_Start!$D$1="Suomi","Tieto puuttuu: "&amp;B$3,IF(Aloitus_Start!$D$1="Svenska","Information saknas: "&amp;B$3)),"")</f>
        <v>0</v>
      </c>
      <c r="G276" s="98" t="b">
        <f>IF(C276="",IF(Aloitus_Start!$D$1="Suomi","Tieto puuttuu: "&amp;C$3,IF(Aloitus_Start!$D$1="Svenska","Information saknas: "&amp;C$3)),"")</f>
        <v>0</v>
      </c>
      <c r="H276" s="16">
        <f t="shared" ref="H276:H307" si="117">A288</f>
        <v>0</v>
      </c>
      <c r="I276" s="38">
        <f t="shared" ref="I276:I307" si="118">B288</f>
        <v>0</v>
      </c>
      <c r="J276" s="38">
        <f t="shared" ref="J276:J307" si="119">C288</f>
        <v>0</v>
      </c>
      <c r="K276" s="93">
        <f t="shared" si="113"/>
        <v>0</v>
      </c>
      <c r="L276" s="90" t="str">
        <f t="shared" si="114"/>
        <v/>
      </c>
    </row>
    <row r="277" spans="1:12" x14ac:dyDescent="0.15">
      <c r="A277" s="7"/>
      <c r="B277" s="63"/>
      <c r="C277" s="64"/>
      <c r="D277" s="27">
        <f t="shared" si="116"/>
        <v>0</v>
      </c>
      <c r="E277" s="23" t="str">
        <f t="shared" si="115"/>
        <v/>
      </c>
      <c r="F277" s="98" t="b">
        <f>IF(B277="",IF(Aloitus_Start!$D$1="Suomi","Tieto puuttuu: "&amp;B$3,IF(Aloitus_Start!$D$1="Svenska","Information saknas: "&amp;B$3)),"")</f>
        <v>0</v>
      </c>
      <c r="G277" s="98" t="b">
        <f>IF(C277="",IF(Aloitus_Start!$D$1="Suomi","Tieto puuttuu: "&amp;C$3,IF(Aloitus_Start!$D$1="Svenska","Information saknas: "&amp;C$3)),"")</f>
        <v>0</v>
      </c>
      <c r="H277" s="16">
        <f t="shared" si="117"/>
        <v>0</v>
      </c>
      <c r="I277" s="38">
        <f t="shared" si="118"/>
        <v>0</v>
      </c>
      <c r="J277" s="38">
        <f t="shared" si="119"/>
        <v>0</v>
      </c>
      <c r="K277" s="93">
        <f t="shared" si="113"/>
        <v>0</v>
      </c>
      <c r="L277" s="90" t="str">
        <f t="shared" si="114"/>
        <v/>
      </c>
    </row>
    <row r="278" spans="1:12" x14ac:dyDescent="0.15">
      <c r="A278" s="4"/>
      <c r="B278" s="61"/>
      <c r="C278" s="62"/>
      <c r="D278" s="26">
        <f t="shared" si="116"/>
        <v>0</v>
      </c>
      <c r="E278" s="23" t="str">
        <f t="shared" si="115"/>
        <v/>
      </c>
      <c r="F278" s="125" t="b">
        <f>IF(B278="",IF(Aloitus_Start!$D$1="Suomi","Tieto puuttuu: "&amp;B$3,IF(Aloitus_Start!$D$1="Svenska","Information saknas: "&amp;B$3)),"")</f>
        <v>0</v>
      </c>
      <c r="G278" s="125" t="b">
        <f>IF(C278="",IF(Aloitus_Start!$D$1="Suomi","Tieto puuttuu: "&amp;C$3,IF(Aloitus_Start!$D$1="Svenska","Information saknas: "&amp;C$3)),"")</f>
        <v>0</v>
      </c>
      <c r="H278" s="16">
        <f t="shared" si="117"/>
        <v>0</v>
      </c>
      <c r="I278" s="38">
        <f t="shared" si="118"/>
        <v>0</v>
      </c>
      <c r="J278" s="38">
        <f t="shared" si="119"/>
        <v>0</v>
      </c>
      <c r="K278" s="93">
        <f t="shared" si="113"/>
        <v>0</v>
      </c>
      <c r="L278" s="90" t="str">
        <f t="shared" si="114"/>
        <v/>
      </c>
    </row>
    <row r="279" spans="1:12" x14ac:dyDescent="0.15">
      <c r="A279" s="7"/>
      <c r="B279" s="63"/>
      <c r="C279" s="64"/>
      <c r="D279" s="27">
        <f t="shared" si="116"/>
        <v>0</v>
      </c>
      <c r="E279" s="23" t="str">
        <f t="shared" si="115"/>
        <v/>
      </c>
      <c r="F279" s="98" t="b">
        <f>IF(B279="",IF(Aloitus_Start!$D$1="Suomi","Tieto puuttuu: "&amp;B$3,IF(Aloitus_Start!$D$1="Svenska","Information saknas: "&amp;B$3)),"")</f>
        <v>0</v>
      </c>
      <c r="G279" s="98" t="b">
        <f>IF(C279="",IF(Aloitus_Start!$D$1="Suomi","Tieto puuttuu: "&amp;C$3,IF(Aloitus_Start!$D$1="Svenska","Information saknas: "&amp;C$3)),"")</f>
        <v>0</v>
      </c>
      <c r="H279" s="16">
        <f t="shared" si="117"/>
        <v>0</v>
      </c>
      <c r="I279" s="38">
        <f t="shared" si="118"/>
        <v>0</v>
      </c>
      <c r="J279" s="38">
        <f t="shared" si="119"/>
        <v>0</v>
      </c>
      <c r="K279" s="93">
        <f t="shared" si="113"/>
        <v>0</v>
      </c>
      <c r="L279" s="90" t="str">
        <f t="shared" si="114"/>
        <v/>
      </c>
    </row>
    <row r="280" spans="1:12" x14ac:dyDescent="0.15">
      <c r="A280" s="7"/>
      <c r="B280" s="63"/>
      <c r="C280" s="64"/>
      <c r="D280" s="27">
        <f t="shared" si="116"/>
        <v>0</v>
      </c>
      <c r="E280" s="23" t="str">
        <f t="shared" si="115"/>
        <v/>
      </c>
      <c r="F280" s="98" t="b">
        <f>IF(B280="",IF(Aloitus_Start!$D$1="Suomi","Tieto puuttuu: "&amp;B$3,IF(Aloitus_Start!$D$1="Svenska","Information saknas: "&amp;B$3)),"")</f>
        <v>0</v>
      </c>
      <c r="G280" s="98" t="b">
        <f>IF(C280="",IF(Aloitus_Start!$D$1="Suomi","Tieto puuttuu: "&amp;C$3,IF(Aloitus_Start!$D$1="Svenska","Information saknas: "&amp;C$3)),"")</f>
        <v>0</v>
      </c>
      <c r="H280" s="16">
        <f t="shared" si="117"/>
        <v>0</v>
      </c>
      <c r="I280" s="38">
        <f t="shared" si="118"/>
        <v>0</v>
      </c>
      <c r="J280" s="38">
        <f t="shared" si="119"/>
        <v>0</v>
      </c>
      <c r="K280" s="93">
        <f t="shared" si="113"/>
        <v>0</v>
      </c>
      <c r="L280" s="90" t="str">
        <f t="shared" si="114"/>
        <v/>
      </c>
    </row>
    <row r="281" spans="1:12" x14ac:dyDescent="0.15">
      <c r="A281" s="7"/>
      <c r="B281" s="63"/>
      <c r="C281" s="64"/>
      <c r="D281" s="27">
        <f t="shared" si="116"/>
        <v>0</v>
      </c>
      <c r="E281" s="23" t="str">
        <f t="shared" si="115"/>
        <v/>
      </c>
      <c r="F281" s="98" t="b">
        <f>IF(B281="",IF(Aloitus_Start!$D$1="Suomi","Tieto puuttuu: "&amp;B$3,IF(Aloitus_Start!$D$1="Svenska","Information saknas: "&amp;B$3)),"")</f>
        <v>0</v>
      </c>
      <c r="G281" s="98" t="b">
        <f>IF(C281="",IF(Aloitus_Start!$D$1="Suomi","Tieto puuttuu: "&amp;C$3,IF(Aloitus_Start!$D$1="Svenska","Information saknas: "&amp;C$3)),"")</f>
        <v>0</v>
      </c>
      <c r="H281" s="16">
        <f t="shared" si="117"/>
        <v>0</v>
      </c>
      <c r="I281" s="38">
        <f t="shared" si="118"/>
        <v>0</v>
      </c>
      <c r="J281" s="38">
        <f t="shared" si="119"/>
        <v>0</v>
      </c>
      <c r="K281" s="93">
        <f t="shared" si="113"/>
        <v>0</v>
      </c>
      <c r="L281" s="90" t="str">
        <f t="shared" si="114"/>
        <v/>
      </c>
    </row>
    <row r="282" spans="1:12" x14ac:dyDescent="0.15">
      <c r="A282" s="7"/>
      <c r="B282" s="63"/>
      <c r="C282" s="64"/>
      <c r="D282" s="27">
        <f t="shared" si="116"/>
        <v>0</v>
      </c>
      <c r="E282" s="23" t="str">
        <f t="shared" si="115"/>
        <v/>
      </c>
      <c r="F282" s="98" t="b">
        <f>IF(B282="",IF(Aloitus_Start!$D$1="Suomi","Tieto puuttuu: "&amp;B$3,IF(Aloitus_Start!$D$1="Svenska","Information saknas: "&amp;B$3)),"")</f>
        <v>0</v>
      </c>
      <c r="G282" s="98" t="b">
        <f>IF(C282="",IF(Aloitus_Start!$D$1="Suomi","Tieto puuttuu: "&amp;C$3,IF(Aloitus_Start!$D$1="Svenska","Information saknas: "&amp;C$3)),"")</f>
        <v>0</v>
      </c>
      <c r="H282" s="16">
        <f t="shared" si="117"/>
        <v>0</v>
      </c>
      <c r="I282" s="38">
        <f t="shared" si="118"/>
        <v>0</v>
      </c>
      <c r="J282" s="38">
        <f t="shared" si="119"/>
        <v>0</v>
      </c>
      <c r="K282" s="93">
        <f t="shared" si="113"/>
        <v>0</v>
      </c>
      <c r="L282" s="90" t="str">
        <f t="shared" si="114"/>
        <v/>
      </c>
    </row>
    <row r="283" spans="1:12" x14ac:dyDescent="0.15">
      <c r="A283" s="7"/>
      <c r="B283" s="63"/>
      <c r="C283" s="64"/>
      <c r="D283" s="27">
        <f t="shared" si="116"/>
        <v>0</v>
      </c>
      <c r="E283" s="23" t="str">
        <f t="shared" si="115"/>
        <v/>
      </c>
      <c r="F283" s="98" t="b">
        <f>IF(B283="",IF(Aloitus_Start!$D$1="Suomi","Tieto puuttuu: "&amp;B$3,IF(Aloitus_Start!$D$1="Svenska","Information saknas: "&amp;B$3)),"")</f>
        <v>0</v>
      </c>
      <c r="G283" s="98" t="b">
        <f>IF(C283="",IF(Aloitus_Start!$D$1="Suomi","Tieto puuttuu: "&amp;C$3,IF(Aloitus_Start!$D$1="Svenska","Information saknas: "&amp;C$3)),"")</f>
        <v>0</v>
      </c>
      <c r="H283" s="16">
        <f t="shared" si="117"/>
        <v>0</v>
      </c>
      <c r="I283" s="38">
        <f t="shared" si="118"/>
        <v>0</v>
      </c>
      <c r="J283" s="38">
        <f t="shared" si="119"/>
        <v>0</v>
      </c>
      <c r="K283" s="93">
        <f t="shared" si="113"/>
        <v>0</v>
      </c>
      <c r="L283" s="90" t="str">
        <f t="shared" si="114"/>
        <v/>
      </c>
    </row>
    <row r="284" spans="1:12" x14ac:dyDescent="0.15">
      <c r="A284" s="7"/>
      <c r="B284" s="63"/>
      <c r="C284" s="64"/>
      <c r="D284" s="27">
        <f t="shared" si="116"/>
        <v>0</v>
      </c>
      <c r="E284" s="23" t="str">
        <f t="shared" si="115"/>
        <v/>
      </c>
      <c r="F284" s="98" t="b">
        <f>IF(B284="",IF(Aloitus_Start!$D$1="Suomi","Tieto puuttuu: "&amp;B$3,IF(Aloitus_Start!$D$1="Svenska","Information saknas: "&amp;B$3)),"")</f>
        <v>0</v>
      </c>
      <c r="G284" s="98" t="b">
        <f>IF(C284="",IF(Aloitus_Start!$D$1="Suomi","Tieto puuttuu: "&amp;C$3,IF(Aloitus_Start!$D$1="Svenska","Information saknas: "&amp;C$3)),"")</f>
        <v>0</v>
      </c>
      <c r="H284" s="16">
        <f t="shared" si="117"/>
        <v>0</v>
      </c>
      <c r="I284" s="38">
        <f t="shared" si="118"/>
        <v>0</v>
      </c>
      <c r="J284" s="38">
        <f t="shared" si="119"/>
        <v>0</v>
      </c>
      <c r="K284" s="93">
        <f t="shared" si="113"/>
        <v>0</v>
      </c>
      <c r="L284" s="90" t="str">
        <f t="shared" si="114"/>
        <v/>
      </c>
    </row>
    <row r="285" spans="1:12" x14ac:dyDescent="0.15">
      <c r="A285" s="7"/>
      <c r="B285" s="63"/>
      <c r="C285" s="64"/>
      <c r="D285" s="27">
        <f t="shared" si="116"/>
        <v>0</v>
      </c>
      <c r="E285" s="23" t="str">
        <f t="shared" si="115"/>
        <v/>
      </c>
      <c r="F285" s="98" t="b">
        <f>IF(B285="",IF(Aloitus_Start!$D$1="Suomi","Tieto puuttuu: "&amp;B$3,IF(Aloitus_Start!$D$1="Svenska","Information saknas: "&amp;B$3)),"")</f>
        <v>0</v>
      </c>
      <c r="G285" s="98" t="b">
        <f>IF(C285="",IF(Aloitus_Start!$D$1="Suomi","Tieto puuttuu: "&amp;C$3,IF(Aloitus_Start!$D$1="Svenska","Information saknas: "&amp;C$3)),"")</f>
        <v>0</v>
      </c>
      <c r="H285" s="16">
        <f t="shared" si="117"/>
        <v>0</v>
      </c>
      <c r="I285" s="38">
        <f t="shared" si="118"/>
        <v>0</v>
      </c>
      <c r="J285" s="38">
        <f t="shared" si="119"/>
        <v>0</v>
      </c>
      <c r="K285" s="93">
        <f t="shared" si="113"/>
        <v>0</v>
      </c>
      <c r="L285" s="90" t="str">
        <f t="shared" si="114"/>
        <v/>
      </c>
    </row>
    <row r="286" spans="1:12" x14ac:dyDescent="0.15">
      <c r="A286" s="7"/>
      <c r="B286" s="63"/>
      <c r="C286" s="64"/>
      <c r="D286" s="27">
        <f t="shared" si="116"/>
        <v>0</v>
      </c>
      <c r="E286" s="23" t="str">
        <f t="shared" si="115"/>
        <v/>
      </c>
      <c r="F286" s="98" t="b">
        <f>IF(B286="",IF(Aloitus_Start!$D$1="Suomi","Tieto puuttuu: "&amp;B$3,IF(Aloitus_Start!$D$1="Svenska","Information saknas: "&amp;B$3)),"")</f>
        <v>0</v>
      </c>
      <c r="G286" s="98" t="b">
        <f>IF(C286="",IF(Aloitus_Start!$D$1="Suomi","Tieto puuttuu: "&amp;C$3,IF(Aloitus_Start!$D$1="Svenska","Information saknas: "&amp;C$3)),"")</f>
        <v>0</v>
      </c>
      <c r="H286" s="16">
        <f t="shared" si="117"/>
        <v>0</v>
      </c>
      <c r="I286" s="38">
        <f t="shared" si="118"/>
        <v>0</v>
      </c>
      <c r="J286" s="38">
        <f t="shared" si="119"/>
        <v>0</v>
      </c>
      <c r="K286" s="93">
        <f t="shared" si="113"/>
        <v>0</v>
      </c>
      <c r="L286" s="90" t="str">
        <f t="shared" si="114"/>
        <v/>
      </c>
    </row>
    <row r="287" spans="1:12" x14ac:dyDescent="0.15">
      <c r="A287" s="7"/>
      <c r="B287" s="63"/>
      <c r="C287" s="64"/>
      <c r="D287" s="27">
        <f t="shared" si="116"/>
        <v>0</v>
      </c>
      <c r="E287" s="23" t="str">
        <f t="shared" si="115"/>
        <v/>
      </c>
      <c r="F287" s="98" t="b">
        <f>IF(B287="",IF(Aloitus_Start!$D$1="Suomi","Tieto puuttuu: "&amp;B$3,IF(Aloitus_Start!$D$1="Svenska","Information saknas: "&amp;B$3)),"")</f>
        <v>0</v>
      </c>
      <c r="G287" s="98" t="b">
        <f>IF(C287="",IF(Aloitus_Start!$D$1="Suomi","Tieto puuttuu: "&amp;C$3,IF(Aloitus_Start!$D$1="Svenska","Information saknas: "&amp;C$3)),"")</f>
        <v>0</v>
      </c>
      <c r="H287" s="16">
        <f t="shared" si="117"/>
        <v>0</v>
      </c>
      <c r="I287" s="38">
        <f t="shared" si="118"/>
        <v>0</v>
      </c>
      <c r="J287" s="38">
        <f t="shared" si="119"/>
        <v>0</v>
      </c>
      <c r="K287" s="93">
        <f t="shared" si="113"/>
        <v>0</v>
      </c>
      <c r="L287" s="90" t="str">
        <f t="shared" si="114"/>
        <v/>
      </c>
    </row>
    <row r="288" spans="1:12" x14ac:dyDescent="0.15">
      <c r="A288" s="7"/>
      <c r="B288" s="63"/>
      <c r="C288" s="64"/>
      <c r="D288" s="27">
        <f t="shared" si="116"/>
        <v>0</v>
      </c>
      <c r="E288" s="23" t="str">
        <f t="shared" si="115"/>
        <v/>
      </c>
      <c r="F288" s="98" t="b">
        <f>IF(B288="",IF(Aloitus_Start!$D$1="Suomi","Tieto puuttuu: "&amp;B$3,IF(Aloitus_Start!$D$1="Svenska","Information saknas: "&amp;B$3)),"")</f>
        <v>0</v>
      </c>
      <c r="G288" s="98" t="b">
        <f>IF(C288="",IF(Aloitus_Start!$D$1="Suomi","Tieto puuttuu: "&amp;C$3,IF(Aloitus_Start!$D$1="Svenska","Information saknas: "&amp;C$3)),"")</f>
        <v>0</v>
      </c>
      <c r="H288" s="16">
        <f t="shared" si="117"/>
        <v>0</v>
      </c>
      <c r="I288" s="38">
        <f t="shared" si="118"/>
        <v>0</v>
      </c>
      <c r="J288" s="38">
        <f t="shared" si="119"/>
        <v>0</v>
      </c>
      <c r="K288" s="93">
        <f t="shared" si="113"/>
        <v>0</v>
      </c>
      <c r="L288" s="90" t="str">
        <f t="shared" si="114"/>
        <v/>
      </c>
    </row>
    <row r="289" spans="1:12" x14ac:dyDescent="0.15">
      <c r="A289" s="7"/>
      <c r="B289" s="63"/>
      <c r="C289" s="64"/>
      <c r="D289" s="27">
        <f t="shared" si="116"/>
        <v>0</v>
      </c>
      <c r="E289" s="23" t="str">
        <f t="shared" si="115"/>
        <v/>
      </c>
      <c r="F289" s="98" t="b">
        <f>IF(B289="",IF(Aloitus_Start!$D$1="Suomi","Tieto puuttuu: "&amp;B$3,IF(Aloitus_Start!$D$1="Svenska","Information saknas: "&amp;B$3)),"")</f>
        <v>0</v>
      </c>
      <c r="G289" s="98" t="b">
        <f>IF(C289="",IF(Aloitus_Start!$D$1="Suomi","Tieto puuttuu: "&amp;C$3,IF(Aloitus_Start!$D$1="Svenska","Information saknas: "&amp;C$3)),"")</f>
        <v>0</v>
      </c>
      <c r="H289" s="16">
        <f t="shared" si="117"/>
        <v>0</v>
      </c>
      <c r="I289" s="38">
        <f t="shared" si="118"/>
        <v>0</v>
      </c>
      <c r="J289" s="38">
        <f t="shared" si="119"/>
        <v>0</v>
      </c>
      <c r="K289" s="93">
        <f t="shared" si="113"/>
        <v>0</v>
      </c>
      <c r="L289" s="90" t="str">
        <f t="shared" si="114"/>
        <v/>
      </c>
    </row>
    <row r="290" spans="1:12" x14ac:dyDescent="0.15">
      <c r="A290" s="7"/>
      <c r="B290" s="63"/>
      <c r="C290" s="64"/>
      <c r="D290" s="27">
        <f t="shared" si="116"/>
        <v>0</v>
      </c>
      <c r="E290" s="23" t="str">
        <f t="shared" si="115"/>
        <v/>
      </c>
      <c r="F290" s="98" t="b">
        <f>IF(B290="",IF(Aloitus_Start!$D$1="Suomi","Tieto puuttuu: "&amp;B$3,IF(Aloitus_Start!$D$1="Svenska","Information saknas: "&amp;B$3)),"")</f>
        <v>0</v>
      </c>
      <c r="G290" s="98" t="b">
        <f>IF(C290="",IF(Aloitus_Start!$D$1="Suomi","Tieto puuttuu: "&amp;C$3,IF(Aloitus_Start!$D$1="Svenska","Information saknas: "&amp;C$3)),"")</f>
        <v>0</v>
      </c>
      <c r="H290" s="16">
        <f t="shared" si="117"/>
        <v>0</v>
      </c>
      <c r="I290" s="38">
        <f t="shared" si="118"/>
        <v>0</v>
      </c>
      <c r="J290" s="38">
        <f t="shared" si="119"/>
        <v>0</v>
      </c>
      <c r="K290" s="93">
        <f t="shared" si="113"/>
        <v>0</v>
      </c>
      <c r="L290" s="90" t="str">
        <f t="shared" si="114"/>
        <v/>
      </c>
    </row>
    <row r="291" spans="1:12" x14ac:dyDescent="0.15">
      <c r="A291" s="7"/>
      <c r="B291" s="63"/>
      <c r="C291" s="64"/>
      <c r="D291" s="27">
        <f t="shared" si="116"/>
        <v>0</v>
      </c>
      <c r="E291" s="23" t="str">
        <f t="shared" si="115"/>
        <v/>
      </c>
      <c r="F291" s="98" t="b">
        <f>IF(B291="",IF(Aloitus_Start!$D$1="Suomi","Tieto puuttuu: "&amp;B$3,IF(Aloitus_Start!$D$1="Svenska","Information saknas: "&amp;B$3)),"")</f>
        <v>0</v>
      </c>
      <c r="G291" s="98" t="b">
        <f>IF(C291="",IF(Aloitus_Start!$D$1="Suomi","Tieto puuttuu: "&amp;C$3,IF(Aloitus_Start!$D$1="Svenska","Information saknas: "&amp;C$3)),"")</f>
        <v>0</v>
      </c>
      <c r="H291" s="16">
        <f t="shared" si="117"/>
        <v>0</v>
      </c>
      <c r="I291" s="38">
        <f t="shared" si="118"/>
        <v>0</v>
      </c>
      <c r="J291" s="38">
        <f t="shared" si="119"/>
        <v>0</v>
      </c>
      <c r="K291" s="93">
        <f t="shared" si="113"/>
        <v>0</v>
      </c>
      <c r="L291" s="90" t="str">
        <f t="shared" si="114"/>
        <v/>
      </c>
    </row>
    <row r="292" spans="1:12" x14ac:dyDescent="0.15">
      <c r="A292" s="7"/>
      <c r="B292" s="63"/>
      <c r="C292" s="64"/>
      <c r="D292" s="27">
        <f t="shared" si="116"/>
        <v>0</v>
      </c>
      <c r="E292" s="23" t="str">
        <f t="shared" si="115"/>
        <v/>
      </c>
      <c r="F292" s="98" t="b">
        <f>IF(B292="",IF(Aloitus_Start!$D$1="Suomi","Tieto puuttuu: "&amp;B$3,IF(Aloitus_Start!$D$1="Svenska","Information saknas: "&amp;B$3)),"")</f>
        <v>0</v>
      </c>
      <c r="G292" s="98" t="b">
        <f>IF(C292="",IF(Aloitus_Start!$D$1="Suomi","Tieto puuttuu: "&amp;C$3,IF(Aloitus_Start!$D$1="Svenska","Information saknas: "&amp;C$3)),"")</f>
        <v>0</v>
      </c>
      <c r="H292" s="16">
        <f t="shared" si="117"/>
        <v>0</v>
      </c>
      <c r="I292" s="38">
        <f t="shared" si="118"/>
        <v>0</v>
      </c>
      <c r="J292" s="38">
        <f t="shared" si="119"/>
        <v>0</v>
      </c>
      <c r="K292" s="93">
        <f t="shared" si="113"/>
        <v>0</v>
      </c>
      <c r="L292" s="90" t="str">
        <f t="shared" si="114"/>
        <v/>
      </c>
    </row>
    <row r="293" spans="1:12" x14ac:dyDescent="0.15">
      <c r="A293" s="7"/>
      <c r="B293" s="63"/>
      <c r="C293" s="64"/>
      <c r="D293" s="27">
        <f t="shared" si="116"/>
        <v>0</v>
      </c>
      <c r="E293" s="23" t="str">
        <f t="shared" si="115"/>
        <v/>
      </c>
      <c r="F293" s="98" t="b">
        <f>IF(B293="",IF(Aloitus_Start!$D$1="Suomi","Tieto puuttuu: "&amp;B$3,IF(Aloitus_Start!$D$1="Svenska","Information saknas: "&amp;B$3)),"")</f>
        <v>0</v>
      </c>
      <c r="G293" s="98" t="b">
        <f>IF(C293="",IF(Aloitus_Start!$D$1="Suomi","Tieto puuttuu: "&amp;C$3,IF(Aloitus_Start!$D$1="Svenska","Information saknas: "&amp;C$3)),"")</f>
        <v>0</v>
      </c>
      <c r="H293" s="16">
        <f t="shared" si="117"/>
        <v>0</v>
      </c>
      <c r="I293" s="38">
        <f t="shared" si="118"/>
        <v>0</v>
      </c>
      <c r="J293" s="38">
        <f t="shared" si="119"/>
        <v>0</v>
      </c>
      <c r="K293" s="93">
        <f t="shared" si="113"/>
        <v>0</v>
      </c>
      <c r="L293" s="90" t="str">
        <f t="shared" si="114"/>
        <v/>
      </c>
    </row>
    <row r="294" spans="1:12" x14ac:dyDescent="0.15">
      <c r="A294" s="7"/>
      <c r="B294" s="63"/>
      <c r="C294" s="64"/>
      <c r="D294" s="27">
        <f t="shared" si="116"/>
        <v>0</v>
      </c>
      <c r="E294" s="23" t="str">
        <f t="shared" si="115"/>
        <v/>
      </c>
      <c r="F294" s="98" t="b">
        <f>IF(B294="",IF(Aloitus_Start!$D$1="Suomi","Tieto puuttuu: "&amp;B$3,IF(Aloitus_Start!$D$1="Svenska","Information saknas: "&amp;B$3)),"")</f>
        <v>0</v>
      </c>
      <c r="G294" s="98" t="b">
        <f>IF(C294="",IF(Aloitus_Start!$D$1="Suomi","Tieto puuttuu: "&amp;C$3,IF(Aloitus_Start!$D$1="Svenska","Information saknas: "&amp;C$3)),"")</f>
        <v>0</v>
      </c>
      <c r="H294" s="16">
        <f t="shared" si="117"/>
        <v>0</v>
      </c>
      <c r="I294" s="38">
        <f t="shared" si="118"/>
        <v>0</v>
      </c>
      <c r="J294" s="38">
        <f t="shared" si="119"/>
        <v>0</v>
      </c>
      <c r="K294" s="93">
        <f t="shared" si="113"/>
        <v>0</v>
      </c>
      <c r="L294" s="90" t="str">
        <f t="shared" si="114"/>
        <v/>
      </c>
    </row>
    <row r="295" spans="1:12" x14ac:dyDescent="0.15">
      <c r="A295" s="7"/>
      <c r="B295" s="63"/>
      <c r="C295" s="64"/>
      <c r="D295" s="27">
        <f t="shared" si="116"/>
        <v>0</v>
      </c>
      <c r="E295" s="23" t="str">
        <f t="shared" si="115"/>
        <v/>
      </c>
      <c r="F295" s="98" t="b">
        <f>IF(B295="",IF(Aloitus_Start!$D$1="Suomi","Tieto puuttuu: "&amp;B$3,IF(Aloitus_Start!$D$1="Svenska","Information saknas: "&amp;B$3)),"")</f>
        <v>0</v>
      </c>
      <c r="G295" s="98" t="b">
        <f>IF(C295="",IF(Aloitus_Start!$D$1="Suomi","Tieto puuttuu: "&amp;C$3,IF(Aloitus_Start!$D$1="Svenska","Information saknas: "&amp;C$3)),"")</f>
        <v>0</v>
      </c>
      <c r="H295" s="16">
        <f t="shared" si="117"/>
        <v>0</v>
      </c>
      <c r="I295" s="38">
        <f t="shared" si="118"/>
        <v>0</v>
      </c>
      <c r="J295" s="38">
        <f t="shared" si="119"/>
        <v>0</v>
      </c>
      <c r="K295" s="93">
        <f t="shared" si="113"/>
        <v>0</v>
      </c>
      <c r="L295" s="90" t="str">
        <f t="shared" si="114"/>
        <v/>
      </c>
    </row>
    <row r="296" spans="1:12" x14ac:dyDescent="0.15">
      <c r="A296" s="7"/>
      <c r="B296" s="63"/>
      <c r="C296" s="64"/>
      <c r="D296" s="27">
        <f t="shared" si="116"/>
        <v>0</v>
      </c>
      <c r="E296" s="23" t="str">
        <f t="shared" si="115"/>
        <v/>
      </c>
      <c r="F296" s="98" t="b">
        <f>IF(B296="",IF(Aloitus_Start!$D$1="Suomi","Tieto puuttuu: "&amp;B$3,IF(Aloitus_Start!$D$1="Svenska","Information saknas: "&amp;B$3)),"")</f>
        <v>0</v>
      </c>
      <c r="G296" s="98" t="b">
        <f>IF(C296="",IF(Aloitus_Start!$D$1="Suomi","Tieto puuttuu: "&amp;C$3,IF(Aloitus_Start!$D$1="Svenska","Information saknas: "&amp;C$3)),"")</f>
        <v>0</v>
      </c>
      <c r="H296" s="16">
        <f t="shared" si="117"/>
        <v>0</v>
      </c>
      <c r="I296" s="38">
        <f t="shared" si="118"/>
        <v>0</v>
      </c>
      <c r="J296" s="38">
        <f t="shared" si="119"/>
        <v>0</v>
      </c>
      <c r="K296" s="93">
        <f t="shared" si="113"/>
        <v>0</v>
      </c>
      <c r="L296" s="90" t="str">
        <f t="shared" si="114"/>
        <v/>
      </c>
    </row>
    <row r="297" spans="1:12" x14ac:dyDescent="0.15">
      <c r="A297" s="7"/>
      <c r="B297" s="63"/>
      <c r="C297" s="64"/>
      <c r="D297" s="27">
        <f t="shared" si="116"/>
        <v>0</v>
      </c>
      <c r="E297" s="23" t="str">
        <f t="shared" si="115"/>
        <v/>
      </c>
      <c r="F297" s="98" t="b">
        <f>IF(B297="",IF(Aloitus_Start!$D$1="Suomi","Tieto puuttuu: "&amp;B$3,IF(Aloitus_Start!$D$1="Svenska","Information saknas: "&amp;B$3)),"")</f>
        <v>0</v>
      </c>
      <c r="G297" s="98" t="b">
        <f>IF(C297="",IF(Aloitus_Start!$D$1="Suomi","Tieto puuttuu: "&amp;C$3,IF(Aloitus_Start!$D$1="Svenska","Information saknas: "&amp;C$3)),"")</f>
        <v>0</v>
      </c>
      <c r="H297" s="16">
        <f t="shared" si="117"/>
        <v>0</v>
      </c>
      <c r="I297" s="38">
        <f t="shared" si="118"/>
        <v>0</v>
      </c>
      <c r="J297" s="38">
        <f t="shared" si="119"/>
        <v>0</v>
      </c>
      <c r="K297" s="93">
        <f t="shared" si="113"/>
        <v>0</v>
      </c>
      <c r="L297" s="90" t="str">
        <f t="shared" si="114"/>
        <v/>
      </c>
    </row>
    <row r="298" spans="1:12" x14ac:dyDescent="0.15">
      <c r="A298" s="7"/>
      <c r="B298" s="63"/>
      <c r="C298" s="64"/>
      <c r="D298" s="27">
        <f t="shared" si="116"/>
        <v>0</v>
      </c>
      <c r="E298" s="23" t="str">
        <f t="shared" si="115"/>
        <v/>
      </c>
      <c r="F298" s="98" t="b">
        <f>IF(B298="",IF(Aloitus_Start!$D$1="Suomi","Tieto puuttuu: "&amp;B$3,IF(Aloitus_Start!$D$1="Svenska","Information saknas: "&amp;B$3)),"")</f>
        <v>0</v>
      </c>
      <c r="G298" s="98" t="b">
        <f>IF(C298="",IF(Aloitus_Start!$D$1="Suomi","Tieto puuttuu: "&amp;C$3,IF(Aloitus_Start!$D$1="Svenska","Information saknas: "&amp;C$3)),"")</f>
        <v>0</v>
      </c>
      <c r="H298" s="16">
        <f t="shared" si="117"/>
        <v>0</v>
      </c>
      <c r="I298" s="38">
        <f t="shared" si="118"/>
        <v>0</v>
      </c>
      <c r="J298" s="38">
        <f t="shared" si="119"/>
        <v>0</v>
      </c>
      <c r="K298" s="93">
        <f t="shared" si="113"/>
        <v>0</v>
      </c>
      <c r="L298" s="90" t="str">
        <f t="shared" si="114"/>
        <v/>
      </c>
    </row>
    <row r="299" spans="1:12" x14ac:dyDescent="0.15">
      <c r="A299" s="7"/>
      <c r="B299" s="63"/>
      <c r="C299" s="64"/>
      <c r="D299" s="27">
        <f t="shared" si="116"/>
        <v>0</v>
      </c>
      <c r="E299" s="23" t="str">
        <f t="shared" si="115"/>
        <v/>
      </c>
      <c r="F299" s="98" t="b">
        <f>IF(B299="",IF(Aloitus_Start!$D$1="Suomi","Tieto puuttuu: "&amp;B$3,IF(Aloitus_Start!$D$1="Svenska","Information saknas: "&amp;B$3)),"")</f>
        <v>0</v>
      </c>
      <c r="G299" s="98" t="b">
        <f>IF(C299="",IF(Aloitus_Start!$D$1="Suomi","Tieto puuttuu: "&amp;C$3,IF(Aloitus_Start!$D$1="Svenska","Information saknas: "&amp;C$3)),"")</f>
        <v>0</v>
      </c>
      <c r="H299" s="16">
        <f t="shared" si="117"/>
        <v>0</v>
      </c>
      <c r="I299" s="38">
        <f t="shared" si="118"/>
        <v>0</v>
      </c>
      <c r="J299" s="38">
        <f t="shared" si="119"/>
        <v>0</v>
      </c>
      <c r="K299" s="93">
        <f t="shared" si="113"/>
        <v>0</v>
      </c>
      <c r="L299" s="90" t="str">
        <f t="shared" si="114"/>
        <v/>
      </c>
    </row>
    <row r="300" spans="1:12" x14ac:dyDescent="0.15">
      <c r="A300" s="4"/>
      <c r="B300" s="61"/>
      <c r="C300" s="62"/>
      <c r="D300" s="26">
        <f t="shared" si="116"/>
        <v>0</v>
      </c>
      <c r="E300" s="23" t="str">
        <f t="shared" si="115"/>
        <v/>
      </c>
      <c r="F300" s="125" t="b">
        <f>IF(B300="",IF(Aloitus_Start!$D$1="Suomi","Tieto puuttuu: "&amp;B$3,IF(Aloitus_Start!$D$1="Svenska","Information saknas: "&amp;B$3)),"")</f>
        <v>0</v>
      </c>
      <c r="G300" s="125" t="b">
        <f>IF(C300="",IF(Aloitus_Start!$D$1="Suomi","Tieto puuttuu: "&amp;C$3,IF(Aloitus_Start!$D$1="Svenska","Information saknas: "&amp;C$3)),"")</f>
        <v>0</v>
      </c>
      <c r="H300" s="16">
        <f t="shared" si="117"/>
        <v>0</v>
      </c>
      <c r="I300" s="38">
        <f t="shared" si="118"/>
        <v>0</v>
      </c>
      <c r="J300" s="38">
        <f t="shared" si="119"/>
        <v>0</v>
      </c>
      <c r="K300" s="93">
        <f t="shared" si="113"/>
        <v>0</v>
      </c>
      <c r="L300" s="90" t="str">
        <f t="shared" si="114"/>
        <v/>
      </c>
    </row>
    <row r="301" spans="1:12" x14ac:dyDescent="0.15">
      <c r="A301" s="7"/>
      <c r="B301" s="63"/>
      <c r="C301" s="64"/>
      <c r="D301" s="27">
        <f t="shared" si="116"/>
        <v>0</v>
      </c>
      <c r="E301" s="23" t="str">
        <f t="shared" si="115"/>
        <v/>
      </c>
      <c r="F301" s="98" t="b">
        <f>IF(B301="",IF(Aloitus_Start!$D$1="Suomi","Tieto puuttuu: "&amp;B$3,IF(Aloitus_Start!$D$1="Svenska","Information saknas: "&amp;B$3)),"")</f>
        <v>0</v>
      </c>
      <c r="G301" s="98" t="b">
        <f>IF(C301="",IF(Aloitus_Start!$D$1="Suomi","Tieto puuttuu: "&amp;C$3,IF(Aloitus_Start!$D$1="Svenska","Information saknas: "&amp;C$3)),"")</f>
        <v>0</v>
      </c>
      <c r="H301" s="16">
        <f t="shared" si="117"/>
        <v>0</v>
      </c>
      <c r="I301" s="38">
        <f t="shared" si="118"/>
        <v>0</v>
      </c>
      <c r="J301" s="38">
        <f t="shared" si="119"/>
        <v>0</v>
      </c>
      <c r="K301" s="93">
        <f t="shared" si="113"/>
        <v>0</v>
      </c>
      <c r="L301" s="90" t="str">
        <f t="shared" si="114"/>
        <v/>
      </c>
    </row>
    <row r="302" spans="1:12" x14ac:dyDescent="0.15">
      <c r="A302" s="7"/>
      <c r="B302" s="63"/>
      <c r="C302" s="64"/>
      <c r="D302" s="27">
        <f t="shared" si="116"/>
        <v>0</v>
      </c>
      <c r="E302" s="23" t="str">
        <f t="shared" si="115"/>
        <v/>
      </c>
      <c r="F302" s="98" t="b">
        <f>IF(B302="",IF(Aloitus_Start!$D$1="Suomi","Tieto puuttuu: "&amp;B$3,IF(Aloitus_Start!$D$1="Svenska","Information saknas: "&amp;B$3)),"")</f>
        <v>0</v>
      </c>
      <c r="G302" s="98" t="b">
        <f>IF(C302="",IF(Aloitus_Start!$D$1="Suomi","Tieto puuttuu: "&amp;C$3,IF(Aloitus_Start!$D$1="Svenska","Information saknas: "&amp;C$3)),"")</f>
        <v>0</v>
      </c>
      <c r="H302" s="16">
        <f t="shared" si="117"/>
        <v>0</v>
      </c>
      <c r="I302" s="38">
        <f t="shared" si="118"/>
        <v>0</v>
      </c>
      <c r="J302" s="38">
        <f t="shared" si="119"/>
        <v>0</v>
      </c>
      <c r="K302" s="93">
        <f t="shared" si="113"/>
        <v>0</v>
      </c>
      <c r="L302" s="90" t="str">
        <f t="shared" si="114"/>
        <v/>
      </c>
    </row>
    <row r="303" spans="1:12" x14ac:dyDescent="0.15">
      <c r="A303" s="7"/>
      <c r="B303" s="63"/>
      <c r="C303" s="64"/>
      <c r="D303" s="27">
        <f t="shared" si="116"/>
        <v>0</v>
      </c>
      <c r="E303" s="23" t="str">
        <f t="shared" si="115"/>
        <v/>
      </c>
      <c r="F303" s="98" t="b">
        <f>IF(B303="",IF(Aloitus_Start!$D$1="Suomi","Tieto puuttuu: "&amp;B$3,IF(Aloitus_Start!$D$1="Svenska","Information saknas: "&amp;B$3)),"")</f>
        <v>0</v>
      </c>
      <c r="G303" s="98" t="b">
        <f>IF(C303="",IF(Aloitus_Start!$D$1="Suomi","Tieto puuttuu: "&amp;C$3,IF(Aloitus_Start!$D$1="Svenska","Information saknas: "&amp;C$3)),"")</f>
        <v>0</v>
      </c>
      <c r="H303" s="16">
        <f t="shared" si="117"/>
        <v>0</v>
      </c>
      <c r="I303" s="38">
        <f t="shared" si="118"/>
        <v>0</v>
      </c>
      <c r="J303" s="38">
        <f t="shared" si="119"/>
        <v>0</v>
      </c>
      <c r="K303" s="93">
        <f t="shared" si="113"/>
        <v>0</v>
      </c>
      <c r="L303" s="90" t="str">
        <f t="shared" si="114"/>
        <v/>
      </c>
    </row>
    <row r="304" spans="1:12" x14ac:dyDescent="0.15">
      <c r="A304" s="7"/>
      <c r="B304" s="63"/>
      <c r="C304" s="64"/>
      <c r="D304" s="27">
        <f t="shared" si="116"/>
        <v>0</v>
      </c>
      <c r="E304" s="23" t="str">
        <f t="shared" si="115"/>
        <v/>
      </c>
      <c r="F304" s="98" t="b">
        <f>IF(B304="",IF(Aloitus_Start!$D$1="Suomi","Tieto puuttuu: "&amp;B$3,IF(Aloitus_Start!$D$1="Svenska","Information saknas: "&amp;B$3)),"")</f>
        <v>0</v>
      </c>
      <c r="G304" s="98" t="b">
        <f>IF(C304="",IF(Aloitus_Start!$D$1="Suomi","Tieto puuttuu: "&amp;C$3,IF(Aloitus_Start!$D$1="Svenska","Information saknas: "&amp;C$3)),"")</f>
        <v>0</v>
      </c>
      <c r="H304" s="16">
        <f t="shared" si="117"/>
        <v>0</v>
      </c>
      <c r="I304" s="38">
        <f t="shared" si="118"/>
        <v>0</v>
      </c>
      <c r="J304" s="38">
        <f t="shared" si="119"/>
        <v>0</v>
      </c>
      <c r="K304" s="93">
        <f t="shared" si="113"/>
        <v>0</v>
      </c>
      <c r="L304" s="90" t="str">
        <f t="shared" si="114"/>
        <v/>
      </c>
    </row>
    <row r="305" spans="1:12" x14ac:dyDescent="0.15">
      <c r="A305" s="7"/>
      <c r="B305" s="63"/>
      <c r="C305" s="64"/>
      <c r="D305" s="27">
        <f t="shared" si="116"/>
        <v>0</v>
      </c>
      <c r="E305" s="23" t="str">
        <f t="shared" si="115"/>
        <v/>
      </c>
      <c r="F305" s="98" t="b">
        <f>IF(B305="",IF(Aloitus_Start!$D$1="Suomi","Tieto puuttuu: "&amp;B$3,IF(Aloitus_Start!$D$1="Svenska","Information saknas: "&amp;B$3)),"")</f>
        <v>0</v>
      </c>
      <c r="G305" s="98" t="b">
        <f>IF(C305="",IF(Aloitus_Start!$D$1="Suomi","Tieto puuttuu: "&amp;C$3,IF(Aloitus_Start!$D$1="Svenska","Information saknas: "&amp;C$3)),"")</f>
        <v>0</v>
      </c>
      <c r="H305" s="16">
        <f t="shared" si="117"/>
        <v>0</v>
      </c>
      <c r="I305" s="38">
        <f t="shared" si="118"/>
        <v>0</v>
      </c>
      <c r="J305" s="38">
        <f t="shared" si="119"/>
        <v>0</v>
      </c>
      <c r="K305" s="93">
        <f t="shared" si="113"/>
        <v>0</v>
      </c>
      <c r="L305" s="90" t="str">
        <f t="shared" si="114"/>
        <v/>
      </c>
    </row>
    <row r="306" spans="1:12" x14ac:dyDescent="0.15">
      <c r="A306" s="7"/>
      <c r="B306" s="63"/>
      <c r="C306" s="64"/>
      <c r="D306" s="27">
        <f t="shared" si="116"/>
        <v>0</v>
      </c>
      <c r="E306" s="23" t="str">
        <f t="shared" si="115"/>
        <v/>
      </c>
      <c r="F306" s="98" t="b">
        <f>IF(B306="",IF(Aloitus_Start!$D$1="Suomi","Tieto puuttuu: "&amp;B$3,IF(Aloitus_Start!$D$1="Svenska","Information saknas: "&amp;B$3)),"")</f>
        <v>0</v>
      </c>
      <c r="G306" s="98" t="b">
        <f>IF(C306="",IF(Aloitus_Start!$D$1="Suomi","Tieto puuttuu: "&amp;C$3,IF(Aloitus_Start!$D$1="Svenska","Information saknas: "&amp;C$3)),"")</f>
        <v>0</v>
      </c>
      <c r="H306" s="16">
        <f t="shared" si="117"/>
        <v>0</v>
      </c>
      <c r="I306" s="38">
        <f t="shared" si="118"/>
        <v>0</v>
      </c>
      <c r="J306" s="38">
        <f t="shared" si="119"/>
        <v>0</v>
      </c>
      <c r="K306" s="93">
        <f t="shared" si="113"/>
        <v>0</v>
      </c>
      <c r="L306" s="90" t="str">
        <f t="shared" si="114"/>
        <v/>
      </c>
    </row>
    <row r="307" spans="1:12" x14ac:dyDescent="0.15">
      <c r="A307" s="7"/>
      <c r="B307" s="63"/>
      <c r="C307" s="64"/>
      <c r="D307" s="27">
        <f t="shared" si="116"/>
        <v>0</v>
      </c>
      <c r="E307" s="23" t="str">
        <f t="shared" si="115"/>
        <v/>
      </c>
      <c r="F307" s="98" t="b">
        <f>IF(B307="",IF(Aloitus_Start!$D$1="Suomi","Tieto puuttuu: "&amp;B$3,IF(Aloitus_Start!$D$1="Svenska","Information saknas: "&amp;B$3)),"")</f>
        <v>0</v>
      </c>
      <c r="G307" s="98" t="b">
        <f>IF(C307="",IF(Aloitus_Start!$D$1="Suomi","Tieto puuttuu: "&amp;C$3,IF(Aloitus_Start!$D$1="Svenska","Information saknas: "&amp;C$3)),"")</f>
        <v>0</v>
      </c>
      <c r="H307" s="16">
        <f t="shared" si="117"/>
        <v>0</v>
      </c>
      <c r="I307" s="38">
        <f t="shared" si="118"/>
        <v>0</v>
      </c>
      <c r="J307" s="38">
        <f t="shared" si="119"/>
        <v>0</v>
      </c>
      <c r="K307" s="93">
        <f t="shared" si="113"/>
        <v>0</v>
      </c>
      <c r="L307" s="90" t="str">
        <f t="shared" si="114"/>
        <v/>
      </c>
    </row>
    <row r="308" spans="1:12" x14ac:dyDescent="0.15">
      <c r="A308" s="7"/>
      <c r="B308" s="63"/>
      <c r="C308" s="64"/>
      <c r="D308" s="27">
        <f t="shared" si="116"/>
        <v>0</v>
      </c>
      <c r="E308" s="23" t="str">
        <f t="shared" si="115"/>
        <v/>
      </c>
      <c r="F308" s="98" t="b">
        <f>IF(B308="",IF(Aloitus_Start!$D$1="Suomi","Tieto puuttuu: "&amp;B$3,IF(Aloitus_Start!$D$1="Svenska","Information saknas: "&amp;B$3)),"")</f>
        <v>0</v>
      </c>
      <c r="G308" s="98" t="b">
        <f>IF(C308="",IF(Aloitus_Start!$D$1="Suomi","Tieto puuttuu: "&amp;C$3,IF(Aloitus_Start!$D$1="Svenska","Information saknas: "&amp;C$3)),"")</f>
        <v>0</v>
      </c>
      <c r="H308" s="16">
        <f t="shared" ref="H308:H309" si="120">A320</f>
        <v>0</v>
      </c>
      <c r="I308" s="38">
        <f t="shared" ref="I308:I309" si="121">B320</f>
        <v>0</v>
      </c>
      <c r="J308" s="38">
        <f t="shared" ref="J308:J309" si="122">C320</f>
        <v>0</v>
      </c>
      <c r="K308" s="93">
        <f t="shared" ref="K308:K309" si="123">J308-I308</f>
        <v>0</v>
      </c>
      <c r="L308" s="90" t="str">
        <f t="shared" ref="L308:L309" si="124">IF(I308="","",IF(I308=0,"",(J308/I308)-1))</f>
        <v/>
      </c>
    </row>
    <row r="309" spans="1:12" x14ac:dyDescent="0.15">
      <c r="A309" s="7"/>
      <c r="B309" s="63"/>
      <c r="C309" s="64"/>
      <c r="D309" s="27">
        <f t="shared" si="116"/>
        <v>0</v>
      </c>
      <c r="E309" s="23" t="str">
        <f t="shared" si="115"/>
        <v/>
      </c>
      <c r="F309" s="98" t="b">
        <f>IF(B309="",IF(Aloitus_Start!$D$1="Suomi","Tieto puuttuu: "&amp;B$3,IF(Aloitus_Start!$D$1="Svenska","Information saknas: "&amp;B$3)),"")</f>
        <v>0</v>
      </c>
      <c r="G309" s="98" t="b">
        <f>IF(C309="",IF(Aloitus_Start!$D$1="Suomi","Tieto puuttuu: "&amp;C$3,IF(Aloitus_Start!$D$1="Svenska","Information saknas: "&amp;C$3)),"")</f>
        <v>0</v>
      </c>
      <c r="H309" s="16">
        <f t="shared" si="120"/>
        <v>0</v>
      </c>
      <c r="I309" s="38">
        <f t="shared" si="121"/>
        <v>0</v>
      </c>
      <c r="J309" s="38">
        <f t="shared" si="122"/>
        <v>0</v>
      </c>
      <c r="K309" s="93">
        <f t="shared" si="123"/>
        <v>0</v>
      </c>
      <c r="L309" s="90" t="str">
        <f t="shared" si="124"/>
        <v/>
      </c>
    </row>
    <row r="310" spans="1:12" x14ac:dyDescent="0.15">
      <c r="A310" s="7"/>
      <c r="B310" s="63"/>
      <c r="C310" s="64"/>
      <c r="D310" s="27">
        <f t="shared" si="116"/>
        <v>0</v>
      </c>
      <c r="E310" s="23" t="str">
        <f t="shared" si="115"/>
        <v/>
      </c>
      <c r="F310" s="98" t="b">
        <f>IF(B310="",IF(Aloitus_Start!$D$1="Suomi","Tieto puuttuu: "&amp;B$3,IF(Aloitus_Start!$D$1="Svenska","Information saknas: "&amp;B$3)),"")</f>
        <v>0</v>
      </c>
      <c r="G310" s="98" t="b">
        <f>IF(C310="",IF(Aloitus_Start!$D$1="Suomi","Tieto puuttuu: "&amp;C$3,IF(Aloitus_Start!$D$1="Svenska","Information saknas: "&amp;C$3)),"")</f>
        <v>0</v>
      </c>
    </row>
    <row r="311" spans="1:12" x14ac:dyDescent="0.15">
      <c r="A311" s="7"/>
      <c r="B311" s="63"/>
      <c r="C311" s="64"/>
      <c r="D311" s="27">
        <f t="shared" si="116"/>
        <v>0</v>
      </c>
      <c r="E311" s="23" t="str">
        <f t="shared" si="115"/>
        <v/>
      </c>
      <c r="F311" s="98" t="b">
        <f>IF(B311="",IF(Aloitus_Start!$D$1="Suomi","Tieto puuttuu: "&amp;B$3,IF(Aloitus_Start!$D$1="Svenska","Information saknas: "&amp;B$3)),"")</f>
        <v>0</v>
      </c>
      <c r="G311" s="98" t="b">
        <f>IF(C311="",IF(Aloitus_Start!$D$1="Suomi","Tieto puuttuu: "&amp;C$3,IF(Aloitus_Start!$D$1="Svenska","Information saknas: "&amp;C$3)),"")</f>
        <v>0</v>
      </c>
    </row>
    <row r="312" spans="1:12" x14ac:dyDescent="0.15">
      <c r="A312" s="7"/>
      <c r="B312" s="63"/>
      <c r="C312" s="64"/>
      <c r="D312" s="27">
        <f t="shared" si="116"/>
        <v>0</v>
      </c>
      <c r="E312" s="23" t="str">
        <f t="shared" si="115"/>
        <v/>
      </c>
      <c r="F312" s="98" t="b">
        <f>IF(B312="",IF(Aloitus_Start!$D$1="Suomi","Tieto puuttuu: "&amp;B$3,IF(Aloitus_Start!$D$1="Svenska","Information saknas: "&amp;B$3)),"")</f>
        <v>0</v>
      </c>
      <c r="G312" s="98" t="b">
        <f>IF(C312="",IF(Aloitus_Start!$D$1="Suomi","Tieto puuttuu: "&amp;C$3,IF(Aloitus_Start!$D$1="Svenska","Information saknas: "&amp;C$3)),"")</f>
        <v>0</v>
      </c>
    </row>
    <row r="313" spans="1:12" x14ac:dyDescent="0.15">
      <c r="A313" s="7"/>
      <c r="B313" s="63"/>
      <c r="C313" s="64"/>
      <c r="D313" s="27">
        <f t="shared" si="116"/>
        <v>0</v>
      </c>
      <c r="E313" s="23" t="str">
        <f t="shared" si="115"/>
        <v/>
      </c>
      <c r="F313" s="98" t="b">
        <f>IF(B313="",IF(Aloitus_Start!$D$1="Suomi","Tieto puuttuu: "&amp;B$3,IF(Aloitus_Start!$D$1="Svenska","Information saknas: "&amp;B$3)),"")</f>
        <v>0</v>
      </c>
      <c r="G313" s="98" t="b">
        <f>IF(C313="",IF(Aloitus_Start!$D$1="Suomi","Tieto puuttuu: "&amp;C$3,IF(Aloitus_Start!$D$1="Svenska","Information saknas: "&amp;C$3)),"")</f>
        <v>0</v>
      </c>
    </row>
    <row r="314" spans="1:12" x14ac:dyDescent="0.15">
      <c r="A314" s="7"/>
      <c r="B314" s="63"/>
      <c r="C314" s="64"/>
      <c r="D314" s="27">
        <f t="shared" si="116"/>
        <v>0</v>
      </c>
      <c r="E314" s="23" t="str">
        <f t="shared" si="115"/>
        <v/>
      </c>
      <c r="F314" s="98" t="b">
        <f>IF(B314="",IF(Aloitus_Start!$D$1="Suomi","Tieto puuttuu: "&amp;B$3,IF(Aloitus_Start!$D$1="Svenska","Information saknas: "&amp;B$3)),"")</f>
        <v>0</v>
      </c>
      <c r="G314" s="98" t="b">
        <f>IF(C314="",IF(Aloitus_Start!$D$1="Suomi","Tieto puuttuu: "&amp;C$3,IF(Aloitus_Start!$D$1="Svenska","Information saknas: "&amp;C$3)),"")</f>
        <v>0</v>
      </c>
    </row>
    <row r="315" spans="1:12" x14ac:dyDescent="0.15">
      <c r="A315" s="7"/>
      <c r="B315" s="63"/>
      <c r="C315" s="64"/>
      <c r="D315" s="27">
        <f t="shared" si="116"/>
        <v>0</v>
      </c>
      <c r="E315" s="23" t="str">
        <f t="shared" si="115"/>
        <v/>
      </c>
      <c r="F315" s="98" t="b">
        <f>IF(B315="",IF(Aloitus_Start!$D$1="Suomi","Tieto puuttuu: "&amp;B$3,IF(Aloitus_Start!$D$1="Svenska","Information saknas: "&amp;B$3)),"")</f>
        <v>0</v>
      </c>
      <c r="G315" s="98" t="b">
        <f>IF(C315="",IF(Aloitus_Start!$D$1="Suomi","Tieto puuttuu: "&amp;C$3,IF(Aloitus_Start!$D$1="Svenska","Information saknas: "&amp;C$3)),"")</f>
        <v>0</v>
      </c>
    </row>
    <row r="316" spans="1:12" x14ac:dyDescent="0.15">
      <c r="A316" s="7"/>
      <c r="B316" s="63"/>
      <c r="C316" s="64"/>
      <c r="D316" s="27">
        <f t="shared" si="116"/>
        <v>0</v>
      </c>
      <c r="E316" s="23" t="str">
        <f t="shared" si="115"/>
        <v/>
      </c>
      <c r="F316" s="98" t="b">
        <f>IF(B316="",IF(Aloitus_Start!$D$1="Suomi","Tieto puuttuu: "&amp;B$3,IF(Aloitus_Start!$D$1="Svenska","Information saknas: "&amp;B$3)),"")</f>
        <v>0</v>
      </c>
      <c r="G316" s="98" t="b">
        <f>IF(C316="",IF(Aloitus_Start!$D$1="Suomi","Tieto puuttuu: "&amp;C$3,IF(Aloitus_Start!$D$1="Svenska","Information saknas: "&amp;C$3)),"")</f>
        <v>0</v>
      </c>
    </row>
    <row r="317" spans="1:12" x14ac:dyDescent="0.15">
      <c r="A317" s="7"/>
      <c r="B317" s="63"/>
      <c r="C317" s="64"/>
      <c r="D317" s="27">
        <f t="shared" si="116"/>
        <v>0</v>
      </c>
      <c r="E317" s="23" t="str">
        <f t="shared" si="115"/>
        <v/>
      </c>
      <c r="F317" s="98" t="b">
        <f>IF(B317="",IF(Aloitus_Start!$D$1="Suomi","Tieto puuttuu: "&amp;B$3,IF(Aloitus_Start!$D$1="Svenska","Information saknas: "&amp;B$3)),"")</f>
        <v>0</v>
      </c>
      <c r="G317" s="98" t="b">
        <f>IF(C317="",IF(Aloitus_Start!$D$1="Suomi","Tieto puuttuu: "&amp;C$3,IF(Aloitus_Start!$D$1="Svenska","Information saknas: "&amp;C$3)),"")</f>
        <v>0</v>
      </c>
    </row>
    <row r="318" spans="1:12" x14ac:dyDescent="0.15">
      <c r="A318" s="7"/>
      <c r="B318" s="63"/>
      <c r="C318" s="64"/>
      <c r="D318" s="27">
        <f t="shared" si="116"/>
        <v>0</v>
      </c>
      <c r="E318" s="23" t="str">
        <f t="shared" si="115"/>
        <v/>
      </c>
      <c r="F318" s="98" t="b">
        <f>IF(B318="",IF(Aloitus_Start!$D$1="Suomi","Tieto puuttuu: "&amp;B$3,IF(Aloitus_Start!$D$1="Svenska","Information saknas: "&amp;B$3)),"")</f>
        <v>0</v>
      </c>
      <c r="G318" s="98" t="b">
        <f>IF(C318="",IF(Aloitus_Start!$D$1="Suomi","Tieto puuttuu: "&amp;C$3,IF(Aloitus_Start!$D$1="Svenska","Information saknas: "&amp;C$3)),"")</f>
        <v>0</v>
      </c>
    </row>
    <row r="319" spans="1:12" x14ac:dyDescent="0.15">
      <c r="A319" s="7"/>
      <c r="B319" s="63"/>
      <c r="C319" s="64"/>
      <c r="D319" s="27">
        <f t="shared" si="116"/>
        <v>0</v>
      </c>
      <c r="E319" s="23" t="str">
        <f t="shared" si="115"/>
        <v/>
      </c>
      <c r="F319" s="98" t="b">
        <f>IF(B319="",IF(Aloitus_Start!$D$1="Suomi","Tieto puuttuu: "&amp;B$3,IF(Aloitus_Start!$D$1="Svenska","Information saknas: "&amp;B$3)),"")</f>
        <v>0</v>
      </c>
      <c r="G319" s="98" t="b">
        <f>IF(C319="",IF(Aloitus_Start!$D$1="Suomi","Tieto puuttuu: "&amp;C$3,IF(Aloitus_Start!$D$1="Svenska","Information saknas: "&amp;C$3)),"")</f>
        <v>0</v>
      </c>
    </row>
    <row r="320" spans="1:12" x14ac:dyDescent="0.15">
      <c r="A320" s="7"/>
      <c r="B320" s="63"/>
      <c r="C320" s="64"/>
      <c r="D320" s="27">
        <f t="shared" si="116"/>
        <v>0</v>
      </c>
      <c r="E320" s="23" t="str">
        <f t="shared" ref="E320:E321" si="125">IF(B320="","",IF(B320=0,"",(C320/B320)-1))</f>
        <v/>
      </c>
      <c r="F320" s="98" t="b">
        <f>IF(B320="",IF(Aloitus_Start!$D$1="Suomi","Tieto puuttuu: "&amp;B$3,IF(Aloitus_Start!$D$1="Svenska","Information saknas: "&amp;B$3)),"")</f>
        <v>0</v>
      </c>
      <c r="G320" s="98" t="b">
        <f>IF(C320="",IF(Aloitus_Start!$D$1="Suomi","Tieto puuttuu: "&amp;C$3,IF(Aloitus_Start!$D$1="Svenska","Information saknas: "&amp;C$3)),"")</f>
        <v>0</v>
      </c>
    </row>
    <row r="321" spans="1:7" x14ac:dyDescent="0.15">
      <c r="A321" s="7"/>
      <c r="B321" s="63"/>
      <c r="C321" s="64"/>
      <c r="D321" s="27">
        <f t="shared" ref="D321" si="126">C321-B321</f>
        <v>0</v>
      </c>
      <c r="E321" s="23" t="str">
        <f t="shared" si="125"/>
        <v/>
      </c>
      <c r="F321" s="98" t="b">
        <f>IF(B321="",IF(Aloitus_Start!$D$1="Suomi","Tieto puuttuu: "&amp;B$3,IF(Aloitus_Start!$D$1="Svenska","Information saknas: "&amp;B$3)),"")</f>
        <v>0</v>
      </c>
      <c r="G321" s="98" t="b">
        <f>IF(C321="",IF(Aloitus_Start!$D$1="Suomi","Tieto puuttuu: "&amp;C$3,IF(Aloitus_Start!$D$1="Svenska","Information saknas: "&amp;C$3)),"")</f>
        <v>0</v>
      </c>
    </row>
    <row r="322" spans="1:7" x14ac:dyDescent="0.15">
      <c r="A322" s="3"/>
      <c r="B322" s="101"/>
      <c r="C322" s="102"/>
      <c r="D322" s="43"/>
      <c r="E322" s="44"/>
      <c r="F322" s="124"/>
      <c r="G322" s="124"/>
    </row>
    <row r="323" spans="1:7" x14ac:dyDescent="0.15">
      <c r="A323" s="4"/>
      <c r="B323" s="61"/>
      <c r="C323" s="62"/>
      <c r="D323" s="26"/>
      <c r="E323" s="36"/>
      <c r="F323" s="125"/>
      <c r="G323" s="125"/>
    </row>
    <row r="324" spans="1:7" x14ac:dyDescent="0.15">
      <c r="A324" s="5"/>
      <c r="B324" s="57"/>
      <c r="C324" s="58"/>
      <c r="D324" s="22">
        <f>C324-B324</f>
        <v>0</v>
      </c>
      <c r="E324" s="23" t="str">
        <f t="shared" ref="E324:E331" si="127">IF(B324="","",IF(B324=0,"",(C324/B324)-1))</f>
        <v/>
      </c>
      <c r="F324" s="126" t="b">
        <f>IF(B324="",IF(Aloitus_Start!$D$1="Suomi","Tieto puuttuu: "&amp;B$3,IF(Aloitus_Start!$D$1="Svenska","Information saknas: "&amp;B$3)),"")</f>
        <v>0</v>
      </c>
      <c r="G324" s="126" t="b">
        <f>IF(C324="",IF(Aloitus_Start!$D$1="Suomi","Tieto puuttuu: "&amp;C$3,IF(Aloitus_Start!$D$1="Svenska","Information saknas: "&amp;C$3)),"")</f>
        <v>0</v>
      </c>
    </row>
    <row r="325" spans="1:7" x14ac:dyDescent="0.15">
      <c r="A325" s="7"/>
      <c r="B325" s="63"/>
      <c r="C325" s="64"/>
      <c r="D325" s="27">
        <f t="shared" ref="D325:D331" si="128">C325-B325</f>
        <v>0</v>
      </c>
      <c r="E325" s="23" t="str">
        <f t="shared" si="127"/>
        <v/>
      </c>
      <c r="F325" s="98" t="b">
        <f>IF(B325="",IF(Aloitus_Start!$D$1="Suomi","Tieto puuttuu: "&amp;B$3,IF(Aloitus_Start!$D$1="Svenska","Information saknas: "&amp;B$3)),"")</f>
        <v>0</v>
      </c>
      <c r="G325" s="98" t="b">
        <f>IF(C325="",IF(Aloitus_Start!$D$1="Suomi","Tieto puuttuu: "&amp;C$3,IF(Aloitus_Start!$D$1="Svenska","Information saknas: "&amp;C$3)),"")</f>
        <v>0</v>
      </c>
    </row>
    <row r="326" spans="1:7" x14ac:dyDescent="0.15">
      <c r="A326" s="7"/>
      <c r="B326" s="63"/>
      <c r="C326" s="64"/>
      <c r="D326" s="27">
        <f t="shared" si="128"/>
        <v>0</v>
      </c>
      <c r="E326" s="23" t="str">
        <f t="shared" si="127"/>
        <v/>
      </c>
      <c r="F326" s="98" t="b">
        <f>IF(B326="",IF(Aloitus_Start!$D$1="Suomi","Tieto puuttuu: "&amp;B$3,IF(Aloitus_Start!$D$1="Svenska","Information saknas: "&amp;B$3)),"")</f>
        <v>0</v>
      </c>
      <c r="G326" s="98" t="b">
        <f>IF(C326="",IF(Aloitus_Start!$D$1="Suomi","Tieto puuttuu: "&amp;C$3,IF(Aloitus_Start!$D$1="Svenska","Information saknas: "&amp;C$3)),"")</f>
        <v>0</v>
      </c>
    </row>
    <row r="327" spans="1:7" x14ac:dyDescent="0.15">
      <c r="A327" s="5"/>
      <c r="B327" s="57"/>
      <c r="C327" s="58"/>
      <c r="D327" s="22">
        <f t="shared" si="128"/>
        <v>0</v>
      </c>
      <c r="E327" s="23" t="str">
        <f t="shared" si="127"/>
        <v/>
      </c>
      <c r="F327" s="126" t="b">
        <f>IF(B327="",IF(Aloitus_Start!$D$1="Suomi","Tieto puuttuu: "&amp;B$3,IF(Aloitus_Start!$D$1="Svenska","Information saknas: "&amp;B$3)),"")</f>
        <v>0</v>
      </c>
      <c r="G327" s="126" t="b">
        <f>IF(C327="",IF(Aloitus_Start!$D$1="Suomi","Tieto puuttuu: "&amp;C$3,IF(Aloitus_Start!$D$1="Svenska","Information saknas: "&amp;C$3)),"")</f>
        <v>0</v>
      </c>
    </row>
    <row r="328" spans="1:7" x14ac:dyDescent="0.15">
      <c r="A328" s="7"/>
      <c r="B328" s="63"/>
      <c r="C328" s="64"/>
      <c r="D328" s="27">
        <f t="shared" si="128"/>
        <v>0</v>
      </c>
      <c r="E328" s="23" t="str">
        <f t="shared" si="127"/>
        <v/>
      </c>
      <c r="F328" s="98" t="b">
        <f>IF(B328="",IF(Aloitus_Start!$D$1="Suomi","Tieto puuttuu: "&amp;B$3,IF(Aloitus_Start!$D$1="Svenska","Information saknas: "&amp;B$3)),"")</f>
        <v>0</v>
      </c>
      <c r="G328" s="98" t="b">
        <f>IF(C328="",IF(Aloitus_Start!$D$1="Suomi","Tieto puuttuu: "&amp;C$3,IF(Aloitus_Start!$D$1="Svenska","Information saknas: "&amp;C$3)),"")</f>
        <v>0</v>
      </c>
    </row>
    <row r="329" spans="1:7" x14ac:dyDescent="0.15">
      <c r="A329" s="7"/>
      <c r="B329" s="63"/>
      <c r="C329" s="64"/>
      <c r="D329" s="27">
        <f t="shared" si="128"/>
        <v>0</v>
      </c>
      <c r="E329" s="23" t="str">
        <f t="shared" si="127"/>
        <v/>
      </c>
      <c r="F329" s="98" t="b">
        <f>IF(B329="",IF(Aloitus_Start!$D$1="Suomi","Tieto puuttuu: "&amp;B$3,IF(Aloitus_Start!$D$1="Svenska","Information saknas: "&amp;B$3)),"")</f>
        <v>0</v>
      </c>
      <c r="G329" s="98" t="b">
        <f>IF(C329="",IF(Aloitus_Start!$D$1="Suomi","Tieto puuttuu: "&amp;C$3,IF(Aloitus_Start!$D$1="Svenska","Information saknas: "&amp;C$3)),"")</f>
        <v>0</v>
      </c>
    </row>
    <row r="330" spans="1:7" x14ac:dyDescent="0.15">
      <c r="A330" s="7"/>
      <c r="B330" s="63"/>
      <c r="C330" s="64"/>
      <c r="D330" s="27">
        <f t="shared" si="128"/>
        <v>0</v>
      </c>
      <c r="E330" s="23" t="str">
        <f t="shared" si="127"/>
        <v/>
      </c>
      <c r="F330" s="98" t="b">
        <f>IF(B330="",IF(Aloitus_Start!$D$1="Suomi","Tieto puuttuu: "&amp;B$3,IF(Aloitus_Start!$D$1="Svenska","Information saknas: "&amp;B$3)),"")</f>
        <v>0</v>
      </c>
      <c r="G330" s="98" t="b">
        <f>IF(C330="",IF(Aloitus_Start!$D$1="Suomi","Tieto puuttuu: "&amp;C$3,IF(Aloitus_Start!$D$1="Svenska","Information saknas: "&amp;C$3)),"")</f>
        <v>0</v>
      </c>
    </row>
    <row r="331" spans="1:7" x14ac:dyDescent="0.15">
      <c r="A331" s="4"/>
      <c r="B331" s="61"/>
      <c r="C331" s="62"/>
      <c r="D331" s="26">
        <f t="shared" si="128"/>
        <v>0</v>
      </c>
      <c r="E331" s="23" t="str">
        <f t="shared" si="127"/>
        <v/>
      </c>
      <c r="F331" s="125" t="b">
        <f>IF(B331="",IF(Aloitus_Start!$D$1="Suomi","Tieto puuttuu: "&amp;B$3,IF(Aloitus_Start!$D$1="Svenska","Information saknas: "&amp;B$3)),"")</f>
        <v>0</v>
      </c>
      <c r="G331" s="125" t="b">
        <f>IF(C331="",IF(Aloitus_Start!$D$1="Suomi","Tieto puuttuu: "&amp;C$3,IF(Aloitus_Start!$D$1="Svenska","Information saknas: "&amp;C$3)),"")</f>
        <v>0</v>
      </c>
    </row>
    <row r="332" spans="1:7" x14ac:dyDescent="0.15">
      <c r="A332" s="3"/>
      <c r="B332" s="101"/>
      <c r="C332" s="102"/>
      <c r="D332" s="43"/>
      <c r="E332" s="44"/>
      <c r="F332" s="124"/>
      <c r="G332" s="124"/>
    </row>
    <row r="333" spans="1:7" x14ac:dyDescent="0.15">
      <c r="A333" s="4"/>
      <c r="B333" s="61"/>
      <c r="C333" s="62"/>
      <c r="D333" s="26">
        <f>C333-B333</f>
        <v>0</v>
      </c>
      <c r="E333" s="23" t="str">
        <f>IF(B333="","",IF(B333=0,"",(C333/B333)-1))</f>
        <v/>
      </c>
      <c r="F333" s="125" t="b">
        <f>IF(B333="",IF(Aloitus_Start!$D$1="Suomi","Tieto puuttuu: "&amp;B$3,IF(Aloitus_Start!$D$1="Svenska","Information saknas: "&amp;B$3)),"")</f>
        <v>0</v>
      </c>
      <c r="G333" s="125" t="b">
        <f>IF(C333="",IF(Aloitus_Start!$D$1="Suomi","Tieto puuttuu: "&amp;C$3,IF(Aloitus_Start!$D$1="Svenska","Information saknas: "&amp;C$3)),"")</f>
        <v>0</v>
      </c>
    </row>
    <row r="334" spans="1:7" x14ac:dyDescent="0.15">
      <c r="A334" s="7"/>
      <c r="B334" s="63"/>
      <c r="C334" s="64"/>
      <c r="D334" s="27">
        <f>C334-B334</f>
        <v>0</v>
      </c>
      <c r="E334" s="23" t="str">
        <f>IF(B334="","",IF(B334=0,"",(C334/B334)-1))</f>
        <v/>
      </c>
      <c r="F334" s="98" t="b">
        <f>IF(B334="",IF(Aloitus_Start!$D$1="Suomi","Tieto puuttuu: "&amp;B$3,IF(Aloitus_Start!$D$1="Svenska","Information saknas: "&amp;B$3)),"")</f>
        <v>0</v>
      </c>
      <c r="G334" s="98" t="b">
        <f>IF(C334="",IF(Aloitus_Start!$D$1="Suomi","Tieto puuttuu: "&amp;C$3,IF(Aloitus_Start!$D$1="Svenska","Information saknas: "&amp;C$3)),"")</f>
        <v>0</v>
      </c>
    </row>
    <row r="335" spans="1:7" x14ac:dyDescent="0.15">
      <c r="A335" s="7"/>
      <c r="B335" s="63"/>
      <c r="C335" s="64"/>
      <c r="D335" s="27">
        <f>C335-B335</f>
        <v>0</v>
      </c>
      <c r="E335" s="23" t="str">
        <f>IF(B335="","",IF(B335=0,"",(C335/B335)-1))</f>
        <v/>
      </c>
      <c r="F335" s="98" t="b">
        <f>IF(B335="",IF(Aloitus_Start!$D$1="Suomi","Tieto puuttuu: "&amp;B$3,IF(Aloitus_Start!$D$1="Svenska","Information saknas: "&amp;B$3)),"")</f>
        <v>0</v>
      </c>
      <c r="G335" s="98" t="b">
        <f>IF(C335="",IF(Aloitus_Start!$D$1="Suomi","Tieto puuttuu: "&amp;C$3,IF(Aloitus_Start!$D$1="Svenska","Information saknas: "&amp;C$3)),"")</f>
        <v>0</v>
      </c>
    </row>
    <row r="336" spans="1:7" x14ac:dyDescent="0.15">
      <c r="A336" s="3"/>
      <c r="B336" s="101"/>
      <c r="C336" s="102"/>
      <c r="D336" s="43"/>
      <c r="E336" s="47"/>
      <c r="F336" s="124"/>
      <c r="G336" s="124"/>
    </row>
    <row r="337" spans="1:12" x14ac:dyDescent="0.15">
      <c r="A337" s="4"/>
      <c r="B337" s="61"/>
      <c r="C337" s="62"/>
      <c r="D337" s="26">
        <f>C337-B337</f>
        <v>0</v>
      </c>
      <c r="E337" s="23" t="str">
        <f>IF(B337="","",IF(B337=0,"",(C337/B337)-1))</f>
        <v/>
      </c>
      <c r="F337" s="125" t="b">
        <f>IF(B337="",IF(Aloitus_Start!$D$1="Suomi","Tieto puuttuu: "&amp;B$3,IF(Aloitus_Start!$D$1="Svenska","Information saknas: "&amp;B$3)),"")</f>
        <v>0</v>
      </c>
      <c r="G337" s="125" t="b">
        <f>IF(C337="",IF(Aloitus_Start!$D$1="Suomi","Tieto puuttuu: "&amp;C$3,IF(Aloitus_Start!$D$1="Svenska","Information saknas: "&amp;C$3)),"")</f>
        <v>0</v>
      </c>
      <c r="H337" s="38"/>
      <c r="I337" s="14"/>
      <c r="J337" s="14"/>
      <c r="K337" s="89"/>
      <c r="L337" s="90"/>
    </row>
    <row r="338" spans="1:12" x14ac:dyDescent="0.15">
      <c r="A338" s="7"/>
      <c r="B338" s="63"/>
      <c r="C338" s="64"/>
      <c r="D338" s="27">
        <f>C338-B338</f>
        <v>0</v>
      </c>
      <c r="E338" s="23" t="str">
        <f>IF(B338="","",IF(B338=0,"",(C338/B338)-1))</f>
        <v/>
      </c>
      <c r="F338" s="98" t="b">
        <f>IF(B338="",IF(Aloitus_Start!$D$1="Suomi","Tieto puuttuu: "&amp;B$3,IF(Aloitus_Start!$D$1="Svenska","Information saknas: "&amp;B$3)),"")</f>
        <v>0</v>
      </c>
      <c r="G338" s="98" t="b">
        <f>IF(C338="",IF(Aloitus_Start!$D$1="Suomi","Tieto puuttuu: "&amp;C$3,IF(Aloitus_Start!$D$1="Svenska","Information saknas: "&amp;C$3)),"")</f>
        <v>0</v>
      </c>
    </row>
    <row r="339" spans="1:12" x14ac:dyDescent="0.15">
      <c r="A339" s="5"/>
      <c r="B339" s="57"/>
      <c r="C339" s="58"/>
      <c r="D339" s="22"/>
      <c r="E339" s="23"/>
      <c r="F339" s="126"/>
      <c r="G339" s="126"/>
    </row>
    <row r="340" spans="1:12" x14ac:dyDescent="0.15">
      <c r="A340" s="7"/>
      <c r="B340" s="63"/>
      <c r="C340" s="64"/>
      <c r="D340" s="27">
        <f>C340-B340</f>
        <v>0</v>
      </c>
      <c r="E340" s="23" t="str">
        <f>IF(B340="","",IF(B340=0,"",(C340/B340)-1))</f>
        <v/>
      </c>
      <c r="F340" s="98" t="b">
        <f>IF(B340="",IF(Aloitus_Start!$D$1="Suomi","Tieto puuttuu: "&amp;B$3,IF(Aloitus_Start!$D$1="Svenska","Information saknas: "&amp;B$3)),"")</f>
        <v>0</v>
      </c>
      <c r="G340" s="98" t="b">
        <f>IF(C340="",IF(Aloitus_Start!$D$1="Suomi","Tieto puuttuu: "&amp;C$3,IF(Aloitus_Start!$D$1="Svenska","Information saknas: "&amp;C$3)),"")</f>
        <v>0</v>
      </c>
      <c r="H340" s="38"/>
      <c r="I340" s="14"/>
      <c r="J340" s="14"/>
      <c r="K340" s="89"/>
      <c r="L340" s="90"/>
    </row>
    <row r="341" spans="1:12" x14ac:dyDescent="0.15">
      <c r="A341" s="7"/>
      <c r="B341" s="63"/>
      <c r="C341" s="64"/>
      <c r="D341" s="27">
        <f>C341-B341</f>
        <v>0</v>
      </c>
      <c r="E341" s="23" t="str">
        <f>IF(B341="","",IF(B341=0,"",(C341/B341)-1))</f>
        <v/>
      </c>
      <c r="F341" s="98" t="b">
        <f>IF(B341="",IF(Aloitus_Start!$D$1="Suomi","Tieto puuttuu: "&amp;B$3,IF(Aloitus_Start!$D$1="Svenska","Information saknas: "&amp;B$3)),"")</f>
        <v>0</v>
      </c>
      <c r="G341" s="98" t="b">
        <f>IF(C341="",IF(Aloitus_Start!$D$1="Suomi","Tieto puuttuu: "&amp;C$3,IF(Aloitus_Start!$D$1="Svenska","Information saknas: "&amp;C$3)),"")</f>
        <v>0</v>
      </c>
    </row>
    <row r="342" spans="1:12" x14ac:dyDescent="0.15">
      <c r="A342" s="4"/>
      <c r="B342" s="61"/>
      <c r="C342" s="62"/>
      <c r="D342" s="26">
        <f>C342-B342</f>
        <v>0</v>
      </c>
      <c r="E342" s="23" t="str">
        <f>IF(B342="","",IF(B342=0,"",(C342/B342)-1))</f>
        <v/>
      </c>
      <c r="F342" s="125" t="b">
        <f>IF(B342="",IF(Aloitus_Start!$D$1="Suomi","Tieto puuttuu: "&amp;B$3,IF(Aloitus_Start!$D$1="Svenska","Information saknas: "&amp;B$3)),"")</f>
        <v>0</v>
      </c>
      <c r="G342" s="125" t="b">
        <f>IF(C342="",IF(Aloitus_Start!$D$1="Suomi","Tieto puuttuu: "&amp;C$3,IF(Aloitus_Start!$D$1="Svenska","Information saknas: "&amp;C$3)),"")</f>
        <v>0</v>
      </c>
    </row>
    <row r="343" spans="1:12" x14ac:dyDescent="0.15">
      <c r="A343" s="7"/>
      <c r="B343" s="63"/>
      <c r="C343" s="64"/>
      <c r="D343" s="27">
        <f>C343-B343</f>
        <v>0</v>
      </c>
      <c r="E343" s="23" t="str">
        <f>IF(B343="","",IF(B343=0,"",(C343/B343)-1))</f>
        <v/>
      </c>
      <c r="F343" s="98" t="b">
        <f>IF(B343="",IF(Aloitus_Start!$D$1="Suomi","Tieto puuttuu: "&amp;B$3,IF(Aloitus_Start!$D$1="Svenska","Information saknas: "&amp;B$3)),"")</f>
        <v>0</v>
      </c>
      <c r="G343" s="98" t="b">
        <f>IF(C343="",IF(Aloitus_Start!$D$1="Suomi","Tieto puuttuu: "&amp;C$3,IF(Aloitus_Start!$D$1="Svenska","Information saknas: "&amp;C$3)),"")</f>
        <v>0</v>
      </c>
    </row>
    <row r="344" spans="1:12" x14ac:dyDescent="0.15">
      <c r="A344" s="5"/>
      <c r="B344" s="57"/>
      <c r="C344" s="58"/>
      <c r="D344" s="22"/>
      <c r="E344" s="23"/>
      <c r="F344" s="126"/>
      <c r="G344" s="126"/>
    </row>
    <row r="345" spans="1:12" x14ac:dyDescent="0.15">
      <c r="A345" s="7"/>
      <c r="B345" s="63"/>
      <c r="C345" s="64"/>
      <c r="D345" s="27">
        <f>C345-B345</f>
        <v>0</v>
      </c>
      <c r="E345" s="23" t="str">
        <f>IF(B345="","",IF(B345=0,"",(C345/B345)-1))</f>
        <v/>
      </c>
      <c r="F345" s="98" t="b">
        <f>IF(B345="",IF(Aloitus_Start!$D$1="Suomi","Tieto puuttuu: "&amp;B$3,IF(Aloitus_Start!$D$1="Svenska","Information saknas: "&amp;B$3)),"")</f>
        <v>0</v>
      </c>
      <c r="G345" s="98" t="b">
        <f>IF(C345="",IF(Aloitus_Start!$D$1="Suomi","Tieto puuttuu: "&amp;C$3,IF(Aloitus_Start!$D$1="Svenska","Information saknas: "&amp;C$3)),"")</f>
        <v>0</v>
      </c>
    </row>
    <row r="346" spans="1:12" x14ac:dyDescent="0.15">
      <c r="A346" s="7"/>
      <c r="B346" s="63"/>
      <c r="C346" s="64"/>
      <c r="D346" s="27">
        <f>C346-B346</f>
        <v>0</v>
      </c>
      <c r="E346" s="23" t="str">
        <f>IF(B346="","",IF(B346=0,"",(C346/B346)-1))</f>
        <v/>
      </c>
      <c r="F346" s="98" t="b">
        <f>IF(B346="",IF(Aloitus_Start!$D$1="Suomi","Tieto puuttuu: "&amp;B$3,IF(Aloitus_Start!$D$1="Svenska","Information saknas: "&amp;B$3)),"")</f>
        <v>0</v>
      </c>
      <c r="G346" s="98" t="b">
        <f>IF(C346="",IF(Aloitus_Start!$D$1="Suomi","Tieto puuttuu: "&amp;C$3,IF(Aloitus_Start!$D$1="Svenska","Information saknas: "&amp;C$3)),"")</f>
        <v>0</v>
      </c>
    </row>
    <row r="347" spans="1:12" x14ac:dyDescent="0.15">
      <c r="A347" s="3"/>
      <c r="B347" s="101"/>
      <c r="C347" s="102"/>
      <c r="D347" s="43"/>
      <c r="E347" s="44"/>
      <c r="F347" s="124"/>
      <c r="G347" s="124"/>
    </row>
    <row r="348" spans="1:12" x14ac:dyDescent="0.15">
      <c r="A348" s="4"/>
      <c r="B348" s="61"/>
      <c r="C348" s="62"/>
      <c r="D348" s="26">
        <f>C348-B348</f>
        <v>0</v>
      </c>
      <c r="E348" s="23" t="str">
        <f>IF(B348="","",IF(B348=0,"",(C348/B348)-1))</f>
        <v/>
      </c>
      <c r="F348" s="125" t="b">
        <f>IF(B348="",IF(Aloitus_Start!$D$1="Suomi","Tieto puuttuu: "&amp;B$3,IF(Aloitus_Start!$D$1="Svenska","Information saknas: "&amp;B$3)),"")</f>
        <v>0</v>
      </c>
      <c r="G348" s="125" t="b">
        <f>IF(C348="",IF(Aloitus_Start!$D$1="Suomi","Tieto puuttuu: "&amp;C$3,IF(Aloitus_Start!$D$1="Svenska","Information saknas: "&amp;C$3)),"")</f>
        <v>0</v>
      </c>
    </row>
    <row r="349" spans="1:12" x14ac:dyDescent="0.15">
      <c r="A349" s="7"/>
      <c r="B349" s="63"/>
      <c r="C349" s="64"/>
      <c r="D349" s="27">
        <f>C349-B349</f>
        <v>0</v>
      </c>
      <c r="E349" s="23" t="str">
        <f>IF(B349="","",IF(B349=0,"",(C349/B349)-1))</f>
        <v/>
      </c>
      <c r="F349" s="98" t="b">
        <f>IF(B349="",IF(Aloitus_Start!$D$1="Suomi","Tieto puuttuu: "&amp;B$3,IF(Aloitus_Start!$D$1="Svenska","Information saknas: "&amp;B$3)),"")</f>
        <v>0</v>
      </c>
      <c r="G349" s="98" t="b">
        <f>IF(C349="",IF(Aloitus_Start!$D$1="Suomi","Tieto puuttuu: "&amp;C$3,IF(Aloitus_Start!$D$1="Svenska","Information saknas: "&amp;C$3)),"")</f>
        <v>0</v>
      </c>
    </row>
    <row r="350" spans="1:12" x14ac:dyDescent="0.15">
      <c r="A350" s="5"/>
      <c r="B350" s="57"/>
      <c r="C350" s="58"/>
      <c r="D350" s="22"/>
      <c r="E350" s="23"/>
      <c r="F350" s="126"/>
      <c r="G350" s="126"/>
    </row>
    <row r="351" spans="1:12" x14ac:dyDescent="0.15">
      <c r="A351" s="7"/>
      <c r="B351" s="63"/>
      <c r="C351" s="64"/>
      <c r="D351" s="27">
        <f>C351-B351</f>
        <v>0</v>
      </c>
      <c r="E351" s="23" t="str">
        <f>IF(B351="","",IF(B351=0,"",(C351/B351)-1))</f>
        <v/>
      </c>
      <c r="F351" s="98" t="b">
        <f>IF(B351="",IF(Aloitus_Start!$D$1="Suomi","Tieto puuttuu: "&amp;B$3,IF(Aloitus_Start!$D$1="Svenska","Information saknas: "&amp;B$3)),"")</f>
        <v>0</v>
      </c>
      <c r="G351" s="98" t="b">
        <f>IF(C351="",IF(Aloitus_Start!$D$1="Suomi","Tieto puuttuu: "&amp;C$3,IF(Aloitus_Start!$D$1="Svenska","Information saknas: "&amp;C$3)),"")</f>
        <v>0</v>
      </c>
    </row>
    <row r="352" spans="1:12" x14ac:dyDescent="0.15">
      <c r="A352" s="7"/>
      <c r="B352" s="63"/>
      <c r="C352" s="64"/>
      <c r="D352" s="27">
        <f>C352-B352</f>
        <v>0</v>
      </c>
      <c r="E352" s="23" t="str">
        <f>IF(B352="","",IF(B352=0,"",(C352/B352)-1))</f>
        <v/>
      </c>
      <c r="F352" s="98" t="b">
        <f>IF(B352="",IF(Aloitus_Start!$D$1="Suomi","Tieto puuttuu: "&amp;B$3,IF(Aloitus_Start!$D$1="Svenska","Information saknas: "&amp;B$3)),"")</f>
        <v>0</v>
      </c>
      <c r="G352" s="98" t="b">
        <f>IF(C352="",IF(Aloitus_Start!$D$1="Suomi","Tieto puuttuu: "&amp;C$3,IF(Aloitus_Start!$D$1="Svenska","Information saknas: "&amp;C$3)),"")</f>
        <v>0</v>
      </c>
      <c r="H352" s="38"/>
      <c r="I352" s="14"/>
      <c r="J352" s="14"/>
      <c r="K352" s="89"/>
      <c r="L352" s="90"/>
    </row>
    <row r="353" spans="1:7" x14ac:dyDescent="0.15">
      <c r="A353" s="4"/>
      <c r="B353" s="61"/>
      <c r="C353" s="62"/>
      <c r="D353" s="26">
        <f>C353-B353</f>
        <v>0</v>
      </c>
      <c r="E353" s="23" t="str">
        <f>IF(B353="","",IF(B353=0,"",(C353/B353)-1))</f>
        <v/>
      </c>
      <c r="F353" s="125" t="b">
        <f>IF(B353="",IF(Aloitus_Start!$D$1="Suomi","Tieto puuttuu: "&amp;B$3,IF(Aloitus_Start!$D$1="Svenska","Information saknas: "&amp;B$3)),"")</f>
        <v>0</v>
      </c>
      <c r="G353" s="125" t="b">
        <f>IF(C353="",IF(Aloitus_Start!$D$1="Suomi","Tieto puuttuu: "&amp;C$3,IF(Aloitus_Start!$D$1="Svenska","Information saknas: "&amp;C$3)),"")</f>
        <v>0</v>
      </c>
    </row>
    <row r="354" spans="1:7" x14ac:dyDescent="0.15">
      <c r="A354" s="7"/>
      <c r="B354" s="63"/>
      <c r="C354" s="64"/>
      <c r="D354" s="27">
        <f>C354-B354</f>
        <v>0</v>
      </c>
      <c r="E354" s="23" t="str">
        <f>IF(B354="","",IF(B354=0,"",(C354/B354)-1))</f>
        <v/>
      </c>
      <c r="F354" s="98" t="b">
        <f>IF(B354="",IF(Aloitus_Start!$D$1="Suomi","Tieto puuttuu: "&amp;B$3,IF(Aloitus_Start!$D$1="Svenska","Information saknas: "&amp;B$3)),"")</f>
        <v>0</v>
      </c>
      <c r="G354" s="98" t="b">
        <f>IF(C354="",IF(Aloitus_Start!$D$1="Suomi","Tieto puuttuu: "&amp;C$3,IF(Aloitus_Start!$D$1="Svenska","Information saknas: "&amp;C$3)),"")</f>
        <v>0</v>
      </c>
    </row>
    <row r="355" spans="1:7" x14ac:dyDescent="0.15">
      <c r="A355" s="5"/>
      <c r="B355" s="57"/>
      <c r="C355" s="58"/>
      <c r="D355" s="22"/>
      <c r="E355" s="23"/>
      <c r="F355" s="126"/>
      <c r="G355" s="126"/>
    </row>
    <row r="356" spans="1:7" x14ac:dyDescent="0.15">
      <c r="A356" s="7"/>
      <c r="B356" s="63"/>
      <c r="C356" s="64"/>
      <c r="D356" s="27">
        <f>C356-B356</f>
        <v>0</v>
      </c>
      <c r="E356" s="23" t="str">
        <f>IF(B356="","",IF(B356=0,"",(C356/B356)-1))</f>
        <v/>
      </c>
      <c r="F356" s="98" t="b">
        <f>IF(B356="",IF(Aloitus_Start!$D$1="Suomi","Tieto puuttuu: "&amp;B$3,IF(Aloitus_Start!$D$1="Svenska","Information saknas: "&amp;B$3)),"")</f>
        <v>0</v>
      </c>
      <c r="G356" s="98" t="b">
        <f>IF(C356="",IF(Aloitus_Start!$D$1="Suomi","Tieto puuttuu: "&amp;C$3,IF(Aloitus_Start!$D$1="Svenska","Information saknas: "&amp;C$3)),"")</f>
        <v>0</v>
      </c>
    </row>
    <row r="357" spans="1:7" x14ac:dyDescent="0.15">
      <c r="A357" s="7"/>
      <c r="B357" s="63"/>
      <c r="C357" s="64"/>
      <c r="D357" s="27">
        <f>C357-B357</f>
        <v>0</v>
      </c>
      <c r="E357" s="23" t="str">
        <f>IF(B357="","",IF(B357=0,"",(C357/B357)-1))</f>
        <v/>
      </c>
      <c r="F357" s="98" t="b">
        <f>IF(B357="",IF(Aloitus_Start!$D$1="Suomi","Tieto puuttuu: "&amp;B$3,IF(Aloitus_Start!$D$1="Svenska","Information saknas: "&amp;B$3)),"")</f>
        <v>0</v>
      </c>
      <c r="G357" s="98" t="b">
        <f>IF(C357="",IF(Aloitus_Start!$D$1="Suomi","Tieto puuttuu: "&amp;C$3,IF(Aloitus_Start!$D$1="Svenska","Information saknas: "&amp;C$3)),"")</f>
        <v>0</v>
      </c>
    </row>
    <row r="358" spans="1:7" x14ac:dyDescent="0.15">
      <c r="A358" s="3"/>
      <c r="B358" s="101"/>
      <c r="C358" s="102"/>
      <c r="D358" s="43"/>
      <c r="E358" s="44"/>
      <c r="F358" s="124"/>
      <c r="G358" s="124"/>
    </row>
    <row r="359" spans="1:7" x14ac:dyDescent="0.15">
      <c r="A359" s="4"/>
      <c r="B359" s="61"/>
      <c r="C359" s="62"/>
      <c r="D359" s="26">
        <f>C359-B359</f>
        <v>0</v>
      </c>
      <c r="E359" s="23"/>
      <c r="F359" s="125" t="b">
        <f>IF(B359="",IF(Aloitus_Start!$D$1="Suomi","Tieto puuttuu: "&amp;B$3,IF(Aloitus_Start!$D$1="Svenska","Information saknas: "&amp;B$3)),"")</f>
        <v>0</v>
      </c>
      <c r="G359" s="125" t="b">
        <f>IF(C359="",IF(Aloitus_Start!$D$1="Suomi","Tieto puuttuu: "&amp;C$3,IF(Aloitus_Start!$D$1="Svenska","Information saknas: "&amp;C$3)),"")</f>
        <v>0</v>
      </c>
    </row>
    <row r="360" spans="1:7" x14ac:dyDescent="0.15">
      <c r="A360" s="7"/>
      <c r="B360" s="63"/>
      <c r="C360" s="64"/>
      <c r="D360" s="27">
        <f>C360-B360</f>
        <v>0</v>
      </c>
      <c r="E360" s="23" t="str">
        <f>IF(B360="","",IF(B360=0,"",(C360/B360)-1))</f>
        <v/>
      </c>
      <c r="F360" s="98" t="b">
        <f>IF(B360="",IF(Aloitus_Start!$D$1="Suomi","Tieto puuttuu: "&amp;B$3,IF(Aloitus_Start!$D$1="Svenska","Information saknas: "&amp;B$3)),"")</f>
        <v>0</v>
      </c>
      <c r="G360" s="98" t="b">
        <f>IF(C360="",IF(Aloitus_Start!$D$1="Suomi","Tieto puuttuu: "&amp;C$3,IF(Aloitus_Start!$D$1="Svenska","Information saknas: "&amp;C$3)),"")</f>
        <v>0</v>
      </c>
    </row>
    <row r="361" spans="1:7" x14ac:dyDescent="0.15">
      <c r="A361" s="7"/>
      <c r="B361" s="63"/>
      <c r="C361" s="64"/>
      <c r="D361" s="27">
        <f>C361-B361</f>
        <v>0</v>
      </c>
      <c r="E361" s="23" t="str">
        <f>IF(B361="","",IF(B361=0,"",(C361/B361)-1))</f>
        <v/>
      </c>
      <c r="F361" s="98" t="b">
        <f>IF(B361="",IF(Aloitus_Start!$D$1="Suomi","Tieto puuttuu: "&amp;B$3,IF(Aloitus_Start!$D$1="Svenska","Information saknas: "&amp;B$3)),"")</f>
        <v>0</v>
      </c>
      <c r="G361" s="98" t="b">
        <f>IF(C361="",IF(Aloitus_Start!$D$1="Suomi","Tieto puuttuu: "&amp;C$3,IF(Aloitus_Start!$D$1="Svenska","Information saknas: "&amp;C$3)),"")</f>
        <v>0</v>
      </c>
    </row>
    <row r="362" spans="1:7" x14ac:dyDescent="0.15">
      <c r="A362" s="3"/>
      <c r="B362" s="101"/>
      <c r="C362" s="102"/>
      <c r="D362" s="43"/>
      <c r="E362" s="19"/>
      <c r="F362" s="124"/>
      <c r="G362" s="124"/>
    </row>
    <row r="363" spans="1:7" x14ac:dyDescent="0.15">
      <c r="A363" s="4"/>
      <c r="B363" s="61"/>
      <c r="C363" s="62"/>
      <c r="D363" s="26">
        <f>C363-B363</f>
        <v>0</v>
      </c>
      <c r="E363" s="23" t="str">
        <f>IF(B363="","",IF(B363=0,"",(C363/B363)-1))</f>
        <v/>
      </c>
      <c r="F363" s="125" t="b">
        <f>IF(B363="",IF(Aloitus_Start!$D$1="Suomi","Tieto puuttuu: "&amp;B$3,IF(Aloitus_Start!$D$1="Svenska","Information saknas: "&amp;B$3)),"")</f>
        <v>0</v>
      </c>
      <c r="G363" s="125" t="b">
        <f>IF(C363="",IF(Aloitus_Start!$D$1="Suomi","Tieto puuttuu: "&amp;C$3,IF(Aloitus_Start!$D$1="Svenska","Information saknas: "&amp;C$3)),"")</f>
        <v>0</v>
      </c>
    </row>
    <row r="364" spans="1:7" x14ac:dyDescent="0.15">
      <c r="A364" s="4"/>
      <c r="B364" s="61"/>
      <c r="C364" s="62"/>
      <c r="D364" s="26">
        <f>C364-B364</f>
        <v>0</v>
      </c>
      <c r="E364" s="23" t="str">
        <f>IF(B364="","",IF(B364=0,"",(C364/B364)-1))</f>
        <v/>
      </c>
      <c r="F364" s="125" t="b">
        <f>IF(B364="",IF(Aloitus_Start!$D$1="Suomi","Tieto puuttuu: "&amp;B$3,IF(Aloitus_Start!$D$1="Svenska","Information saknas: "&amp;B$3)),"")</f>
        <v>0</v>
      </c>
      <c r="G364" s="125" t="b">
        <f>IF(C364="",IF(Aloitus_Start!$D$1="Suomi","Tieto puuttuu: "&amp;C$3,IF(Aloitus_Start!$D$1="Svenska","Information saknas: "&amp;C$3)),"")</f>
        <v>0</v>
      </c>
    </row>
    <row r="365" spans="1:7" x14ac:dyDescent="0.15">
      <c r="A365" s="3"/>
      <c r="B365" s="101"/>
      <c r="C365" s="102"/>
      <c r="D365" s="43"/>
      <c r="E365" s="47"/>
      <c r="F365" s="124"/>
      <c r="G365" s="124"/>
    </row>
    <row r="366" spans="1:7" x14ac:dyDescent="0.15">
      <c r="A366" s="4"/>
      <c r="B366" s="61"/>
      <c r="C366" s="62"/>
      <c r="D366" s="26">
        <f t="shared" ref="D366:D374" si="129">C366-B366</f>
        <v>0</v>
      </c>
      <c r="E366" s="23" t="str">
        <f t="shared" ref="E366:E374" si="130">IF(B366="","",IF(B366=0,"",(C366/B366)-1))</f>
        <v/>
      </c>
      <c r="F366" s="125" t="b">
        <f>IF(B366="",IF(Aloitus_Start!$D$1="Suomi","Tieto puuttuu: "&amp;B$3,IF(Aloitus_Start!$D$1="Svenska","Information saknas: "&amp;B$3)),"")</f>
        <v>0</v>
      </c>
      <c r="G366" s="125" t="b">
        <f>IF(C366="",IF(Aloitus_Start!$D$1="Suomi","Tieto puuttuu: "&amp;C$3,IF(Aloitus_Start!$D$1="Svenska","Information saknas: "&amp;C$3)),"")</f>
        <v>0</v>
      </c>
    </row>
    <row r="367" spans="1:7" x14ac:dyDescent="0.15">
      <c r="A367" s="7"/>
      <c r="B367" s="63"/>
      <c r="C367" s="64"/>
      <c r="D367" s="27">
        <f t="shared" si="129"/>
        <v>0</v>
      </c>
      <c r="E367" s="23" t="str">
        <f t="shared" si="130"/>
        <v/>
      </c>
      <c r="F367" s="98" t="b">
        <f>IF(B367="",IF(Aloitus_Start!$D$1="Suomi","Tieto puuttuu: "&amp;B$3,IF(Aloitus_Start!$D$1="Svenska","Information saknas: "&amp;B$3)),"")</f>
        <v>0</v>
      </c>
      <c r="G367" s="98" t="b">
        <f>IF(C367="",IF(Aloitus_Start!$D$1="Suomi","Tieto puuttuu: "&amp;C$3,IF(Aloitus_Start!$D$1="Svenska","Information saknas: "&amp;C$3)),"")</f>
        <v>0</v>
      </c>
    </row>
    <row r="368" spans="1:7" x14ac:dyDescent="0.15">
      <c r="A368" s="7"/>
      <c r="B368" s="63"/>
      <c r="C368" s="64"/>
      <c r="D368" s="27">
        <f t="shared" si="129"/>
        <v>0</v>
      </c>
      <c r="E368" s="23" t="str">
        <f t="shared" si="130"/>
        <v/>
      </c>
      <c r="F368" s="98" t="b">
        <f>IF(B368="",IF(Aloitus_Start!$D$1="Suomi","Tieto puuttuu: "&amp;B$3,IF(Aloitus_Start!$D$1="Svenska","Information saknas: "&amp;B$3)),"")</f>
        <v>0</v>
      </c>
      <c r="G368" s="98" t="b">
        <f>IF(C368="",IF(Aloitus_Start!$D$1="Suomi","Tieto puuttuu: "&amp;C$3,IF(Aloitus_Start!$D$1="Svenska","Information saknas: "&amp;C$3)),"")</f>
        <v>0</v>
      </c>
    </row>
    <row r="369" spans="1:12" x14ac:dyDescent="0.15">
      <c r="A369" s="4"/>
      <c r="B369" s="61"/>
      <c r="C369" s="62"/>
      <c r="D369" s="26">
        <f t="shared" si="129"/>
        <v>0</v>
      </c>
      <c r="E369" s="23" t="str">
        <f t="shared" si="130"/>
        <v/>
      </c>
      <c r="F369" s="125" t="b">
        <f>IF(B369="",IF(Aloitus_Start!$D$1="Suomi","Tieto puuttuu: "&amp;B$3,IF(Aloitus_Start!$D$1="Svenska","Information saknas: "&amp;B$3)),"")</f>
        <v>0</v>
      </c>
      <c r="G369" s="125" t="b">
        <f>IF(C369="",IF(Aloitus_Start!$D$1="Suomi","Tieto puuttuu: "&amp;C$3,IF(Aloitus_Start!$D$1="Svenska","Information saknas: "&amp;C$3)),"")</f>
        <v>0</v>
      </c>
    </row>
    <row r="370" spans="1:12" x14ac:dyDescent="0.15">
      <c r="A370" s="7"/>
      <c r="B370" s="63"/>
      <c r="C370" s="64"/>
      <c r="D370" s="27">
        <f t="shared" si="129"/>
        <v>0</v>
      </c>
      <c r="E370" s="23" t="str">
        <f t="shared" si="130"/>
        <v/>
      </c>
      <c r="F370" s="98" t="b">
        <f>IF(B370="",IF(Aloitus_Start!$D$1="Suomi","Tieto puuttuu: "&amp;B$3,IF(Aloitus_Start!$D$1="Svenska","Information saknas: "&amp;B$3)),"")</f>
        <v>0</v>
      </c>
      <c r="G370" s="98" t="b">
        <f>IF(C370="",IF(Aloitus_Start!$D$1="Suomi","Tieto puuttuu: "&amp;C$3,IF(Aloitus_Start!$D$1="Svenska","Information saknas: "&amp;C$3)),"")</f>
        <v>0</v>
      </c>
    </row>
    <row r="371" spans="1:12" x14ac:dyDescent="0.15">
      <c r="A371" s="7"/>
      <c r="B371" s="63"/>
      <c r="C371" s="64"/>
      <c r="D371" s="27">
        <f t="shared" si="129"/>
        <v>0</v>
      </c>
      <c r="E371" s="23" t="str">
        <f t="shared" si="130"/>
        <v/>
      </c>
      <c r="F371" s="98" t="b">
        <f>IF(B371="",IF(Aloitus_Start!$D$1="Suomi","Tieto puuttuu: "&amp;B$3,IF(Aloitus_Start!$D$1="Svenska","Information saknas: "&amp;B$3)),"")</f>
        <v>0</v>
      </c>
      <c r="G371" s="98" t="b">
        <f>IF(C371="",IF(Aloitus_Start!$D$1="Suomi","Tieto puuttuu: "&amp;C$3,IF(Aloitus_Start!$D$1="Svenska","Information saknas: "&amp;C$3)),"")</f>
        <v>0</v>
      </c>
    </row>
    <row r="372" spans="1:12" x14ac:dyDescent="0.15">
      <c r="A372" s="4"/>
      <c r="B372" s="61"/>
      <c r="C372" s="62"/>
      <c r="D372" s="26">
        <f t="shared" si="129"/>
        <v>0</v>
      </c>
      <c r="E372" s="48" t="str">
        <f t="shared" si="130"/>
        <v/>
      </c>
      <c r="F372" s="125" t="b">
        <f>IF(B372="",IF(Aloitus_Start!$D$1="Suomi","Tieto puuttuu: "&amp;B$3,IF(Aloitus_Start!$D$1="Svenska","Information saknas: "&amp;B$3)),"")</f>
        <v>0</v>
      </c>
      <c r="G372" s="125" t="b">
        <f>IF(C372="",IF(Aloitus_Start!$D$1="Suomi","Tieto puuttuu: "&amp;C$3,IF(Aloitus_Start!$D$1="Svenska","Information saknas: "&amp;C$3)),"")</f>
        <v>0</v>
      </c>
    </row>
    <row r="373" spans="1:12" x14ac:dyDescent="0.15">
      <c r="A373" s="7"/>
      <c r="B373" s="63"/>
      <c r="C373" s="64"/>
      <c r="D373" s="27">
        <f t="shared" si="129"/>
        <v>0</v>
      </c>
      <c r="E373" s="23" t="str">
        <f t="shared" si="130"/>
        <v/>
      </c>
      <c r="F373" s="98" t="b">
        <f>IF(B373="",IF(Aloitus_Start!$D$1="Suomi","Tieto puuttuu: "&amp;B$3,IF(Aloitus_Start!$D$1="Svenska","Information saknas: "&amp;B$3)),"")</f>
        <v>0</v>
      </c>
      <c r="G373" s="98" t="b">
        <f>IF(C373="",IF(Aloitus_Start!$D$1="Suomi","Tieto puuttuu: "&amp;C$3,IF(Aloitus_Start!$D$1="Svenska","Information saknas: "&amp;C$3)),"")</f>
        <v>0</v>
      </c>
    </row>
    <row r="374" spans="1:12" x14ac:dyDescent="0.15">
      <c r="A374" s="7"/>
      <c r="B374" s="63"/>
      <c r="C374" s="64"/>
      <c r="D374" s="27">
        <f t="shared" si="129"/>
        <v>0</v>
      </c>
      <c r="E374" s="23" t="str">
        <f t="shared" si="130"/>
        <v/>
      </c>
      <c r="F374" s="98" t="b">
        <f>IF(B374="",IF(Aloitus_Start!$D$1="Suomi","Tieto puuttuu: "&amp;B$3,IF(Aloitus_Start!$D$1="Svenska","Information saknas: "&amp;B$3)),"")</f>
        <v>0</v>
      </c>
      <c r="G374" s="98" t="b">
        <f>IF(C374="",IF(Aloitus_Start!$D$1="Suomi","Tieto puuttuu: "&amp;C$3,IF(Aloitus_Start!$D$1="Svenska","Information saknas: "&amp;C$3)),"")</f>
        <v>0</v>
      </c>
    </row>
    <row r="375" spans="1:12" x14ac:dyDescent="0.15">
      <c r="A375" s="3"/>
      <c r="B375" s="101"/>
      <c r="C375" s="102"/>
      <c r="D375" s="43"/>
      <c r="E375" s="44"/>
      <c r="F375" s="124"/>
      <c r="G375" s="124"/>
      <c r="H375" s="38"/>
      <c r="I375" s="14"/>
      <c r="J375" s="14"/>
      <c r="K375" s="89"/>
      <c r="L375" s="90"/>
    </row>
    <row r="376" spans="1:12" x14ac:dyDescent="0.15">
      <c r="A376" s="4"/>
      <c r="B376" s="61"/>
      <c r="C376" s="62"/>
      <c r="D376" s="26"/>
      <c r="E376" s="36"/>
      <c r="F376" s="125"/>
      <c r="G376" s="125"/>
    </row>
    <row r="377" spans="1:12" x14ac:dyDescent="0.15">
      <c r="A377" s="7"/>
      <c r="B377" s="63"/>
      <c r="C377" s="64"/>
      <c r="D377" s="27">
        <f>C377-B377</f>
        <v>0</v>
      </c>
      <c r="E377" s="23" t="str">
        <f>IF(B377="","",IF(B377=0,"",(C377/B377)-1))</f>
        <v/>
      </c>
      <c r="F377" s="98" t="b">
        <f>IF(B377="",IF(Aloitus_Start!$D$1="Suomi","Tieto puuttuu: "&amp;B$3,IF(Aloitus_Start!$D$1="Svenska","Information saknas: "&amp;B$3)),"")</f>
        <v>0</v>
      </c>
      <c r="G377" s="98" t="b">
        <f>IF(C377="",IF(Aloitus_Start!$D$1="Suomi","Tieto puuttuu: "&amp;C$3,IF(Aloitus_Start!$D$1="Svenska","Information saknas: "&amp;C$3)),"")</f>
        <v>0</v>
      </c>
    </row>
    <row r="378" spans="1:12" x14ac:dyDescent="0.15">
      <c r="A378" s="7"/>
      <c r="B378" s="63"/>
      <c r="C378" s="64"/>
      <c r="D378" s="27">
        <f>C378-B378</f>
        <v>0</v>
      </c>
      <c r="E378" s="23" t="str">
        <f>IF(B378="","",IF(B378=0,"",(C378/B378)-1))</f>
        <v/>
      </c>
      <c r="F378" s="98" t="b">
        <f>IF(B378="",IF(Aloitus_Start!$D$1="Suomi","Tieto puuttuu: "&amp;B$3,IF(Aloitus_Start!$D$1="Svenska","Information saknas: "&amp;B$3)),"")</f>
        <v>0</v>
      </c>
      <c r="G378" s="98" t="b">
        <f>IF(C378="",IF(Aloitus_Start!$D$1="Suomi","Tieto puuttuu: "&amp;C$3,IF(Aloitus_Start!$D$1="Svenska","Information saknas: "&amp;C$3)),"")</f>
        <v>0</v>
      </c>
    </row>
    <row r="379" spans="1:12" x14ac:dyDescent="0.15">
      <c r="A379" s="7"/>
      <c r="B379" s="63"/>
      <c r="C379" s="64"/>
      <c r="D379" s="27">
        <f>C379-B379</f>
        <v>0</v>
      </c>
      <c r="E379" s="23" t="str">
        <f>IF(B379="","",IF(B379=0,"",(C379/B379)-1))</f>
        <v/>
      </c>
      <c r="F379" s="98" t="b">
        <f>IF(B379="",IF(Aloitus_Start!$D$1="Suomi","Tieto puuttuu: "&amp;B$3,IF(Aloitus_Start!$D$1="Svenska","Information saknas: "&amp;B$3)),"")</f>
        <v>0</v>
      </c>
      <c r="G379" s="98" t="b">
        <f>IF(C379="",IF(Aloitus_Start!$D$1="Suomi","Tieto puuttuu: "&amp;C$3,IF(Aloitus_Start!$D$1="Svenska","Information saknas: "&amp;C$3)),"")</f>
        <v>0</v>
      </c>
    </row>
    <row r="380" spans="1:12" x14ac:dyDescent="0.15">
      <c r="A380" s="4"/>
      <c r="B380" s="61"/>
      <c r="C380" s="62"/>
      <c r="D380" s="26"/>
      <c r="E380" s="36"/>
      <c r="F380" s="125"/>
      <c r="G380" s="125"/>
    </row>
    <row r="381" spans="1:12" x14ac:dyDescent="0.15">
      <c r="A381" s="7"/>
      <c r="B381" s="63"/>
      <c r="C381" s="64"/>
      <c r="D381" s="27">
        <f t="shared" ref="D381:D382" si="131">C381-B381</f>
        <v>0</v>
      </c>
      <c r="E381" s="23" t="str">
        <f t="shared" ref="E381:E382" si="132">IF(B381="","",IF(B381=0,"",(C381/B381)-1))</f>
        <v/>
      </c>
      <c r="F381" s="98" t="b">
        <f>IF(B381="",IF(Aloitus_Start!$D$1="Suomi","Tieto puuttuu: "&amp;B$3,IF(Aloitus_Start!$D$1="Svenska","Information saknas: "&amp;B$3)),"")</f>
        <v>0</v>
      </c>
      <c r="G381" s="98" t="b">
        <f>IF(C381="",IF(Aloitus_Start!$D$1="Suomi","Tieto puuttuu: "&amp;C$3,IF(Aloitus_Start!$D$1="Svenska","Information saknas: "&amp;C$3)),"")</f>
        <v>0</v>
      </c>
    </row>
    <row r="382" spans="1:12" x14ac:dyDescent="0.15">
      <c r="A382" s="7"/>
      <c r="B382" s="63"/>
      <c r="C382" s="64"/>
      <c r="D382" s="27">
        <f t="shared" si="131"/>
        <v>0</v>
      </c>
      <c r="E382" s="23" t="str">
        <f t="shared" si="132"/>
        <v/>
      </c>
      <c r="F382" s="98" t="b">
        <f>IF(B382="",IF(Aloitus_Start!$D$1="Suomi","Tieto puuttuu: "&amp;B$3,IF(Aloitus_Start!$D$1="Svenska","Information saknas: "&amp;B$3)),"")</f>
        <v>0</v>
      </c>
      <c r="G382" s="98" t="b">
        <f>IF(C382="",IF(Aloitus_Start!$D$1="Suomi","Tieto puuttuu: "&amp;C$3,IF(Aloitus_Start!$D$1="Svenska","Information saknas: "&amp;C$3)),"")</f>
        <v>0</v>
      </c>
    </row>
    <row r="383" spans="1:12" x14ac:dyDescent="0.15">
      <c r="A383" s="4"/>
      <c r="B383" s="61"/>
      <c r="C383" s="62"/>
      <c r="D383" s="26"/>
      <c r="E383" s="36"/>
      <c r="F383" s="125"/>
      <c r="G383" s="125"/>
    </row>
    <row r="384" spans="1:12" x14ac:dyDescent="0.15">
      <c r="A384" s="5"/>
      <c r="B384" s="57"/>
      <c r="C384" s="58"/>
      <c r="D384" s="22">
        <f t="shared" ref="D384:D389" si="133">C384-B384</f>
        <v>0</v>
      </c>
      <c r="E384" s="23" t="str">
        <f t="shared" ref="E384:E389" si="134">IF(B384="","",IF(B384=0,"",(C384/B384)-1))</f>
        <v/>
      </c>
      <c r="F384" s="126" t="b">
        <f>IF(B384="",IF(Aloitus_Start!$D$1="Suomi","Tieto puuttuu: "&amp;B$3,IF(Aloitus_Start!$D$1="Svenska","Information saknas: "&amp;B$3)),"")</f>
        <v>0</v>
      </c>
      <c r="G384" s="126" t="b">
        <f>IF(C384="",IF(Aloitus_Start!$D$1="Suomi","Tieto puuttuu: "&amp;C$3,IF(Aloitus_Start!$D$1="Svenska","Information saknas: "&amp;C$3)),"")</f>
        <v>0</v>
      </c>
    </row>
    <row r="385" spans="1:12" x14ac:dyDescent="0.15">
      <c r="A385" s="7"/>
      <c r="B385" s="63"/>
      <c r="C385" s="64"/>
      <c r="D385" s="27">
        <f t="shared" si="133"/>
        <v>0</v>
      </c>
      <c r="E385" s="23" t="str">
        <f t="shared" si="134"/>
        <v/>
      </c>
      <c r="F385" s="98" t="b">
        <f>IF(B385="",IF(Aloitus_Start!$D$1="Suomi","Tieto puuttuu: "&amp;B$3,IF(Aloitus_Start!$D$1="Svenska","Information saknas: "&amp;B$3)),"")</f>
        <v>0</v>
      </c>
      <c r="G385" s="98" t="b">
        <f>IF(C385="",IF(Aloitus_Start!$D$1="Suomi","Tieto puuttuu: "&amp;C$3,IF(Aloitus_Start!$D$1="Svenska","Information saknas: "&amp;C$3)),"")</f>
        <v>0</v>
      </c>
    </row>
    <row r="386" spans="1:12" x14ac:dyDescent="0.15">
      <c r="A386" s="7"/>
      <c r="B386" s="63"/>
      <c r="C386" s="64"/>
      <c r="D386" s="27">
        <f t="shared" si="133"/>
        <v>0</v>
      </c>
      <c r="E386" s="23" t="str">
        <f t="shared" si="134"/>
        <v/>
      </c>
      <c r="F386" s="98" t="b">
        <f>IF(B386="",IF(Aloitus_Start!$D$1="Suomi","Tieto puuttuu: "&amp;B$3,IF(Aloitus_Start!$D$1="Svenska","Information saknas: "&amp;B$3)),"")</f>
        <v>0</v>
      </c>
      <c r="G386" s="98" t="b">
        <f>IF(C386="",IF(Aloitus_Start!$D$1="Suomi","Tieto puuttuu: "&amp;C$3,IF(Aloitus_Start!$D$1="Svenska","Information saknas: "&amp;C$3)),"")</f>
        <v>0</v>
      </c>
    </row>
    <row r="387" spans="1:12" x14ac:dyDescent="0.15">
      <c r="A387" s="5"/>
      <c r="B387" s="57"/>
      <c r="C387" s="58"/>
      <c r="D387" s="22">
        <f t="shared" si="133"/>
        <v>0</v>
      </c>
      <c r="E387" s="23" t="str">
        <f t="shared" si="134"/>
        <v/>
      </c>
      <c r="F387" s="126" t="b">
        <f>IF(B387="",IF(Aloitus_Start!$D$1="Suomi","Tieto puuttuu: "&amp;B$3,IF(Aloitus_Start!$D$1="Svenska","Information saknas: "&amp;B$3)),"")</f>
        <v>0</v>
      </c>
      <c r="G387" s="126" t="b">
        <f>IF(C387="",IF(Aloitus_Start!$D$1="Suomi","Tieto puuttuu: "&amp;C$3,IF(Aloitus_Start!$D$1="Svenska","Information saknas: "&amp;C$3)),"")</f>
        <v>0</v>
      </c>
    </row>
    <row r="388" spans="1:12" x14ac:dyDescent="0.15">
      <c r="A388" s="7"/>
      <c r="B388" s="63"/>
      <c r="C388" s="64"/>
      <c r="D388" s="27">
        <f t="shared" si="133"/>
        <v>0</v>
      </c>
      <c r="E388" s="23" t="str">
        <f t="shared" si="134"/>
        <v/>
      </c>
      <c r="F388" s="98" t="b">
        <f>IF(B388="",IF(Aloitus_Start!$D$1="Suomi","Tieto puuttuu: "&amp;B$3,IF(Aloitus_Start!$D$1="Svenska","Information saknas: "&amp;B$3)),"")</f>
        <v>0</v>
      </c>
      <c r="G388" s="98" t="b">
        <f>IF(C388="",IF(Aloitus_Start!$D$1="Suomi","Tieto puuttuu: "&amp;C$3,IF(Aloitus_Start!$D$1="Svenska","Information saknas: "&amp;C$3)),"")</f>
        <v>0</v>
      </c>
    </row>
    <row r="389" spans="1:12" x14ac:dyDescent="0.15">
      <c r="A389" s="7"/>
      <c r="B389" s="63"/>
      <c r="C389" s="64"/>
      <c r="D389" s="27">
        <f t="shared" si="133"/>
        <v>0</v>
      </c>
      <c r="E389" s="23" t="str">
        <f t="shared" si="134"/>
        <v/>
      </c>
      <c r="F389" s="98" t="b">
        <f>IF(B389="",IF(Aloitus_Start!$D$1="Suomi","Tieto puuttuu: "&amp;B$3,IF(Aloitus_Start!$D$1="Svenska","Information saknas: "&amp;B$3)),"")</f>
        <v>0</v>
      </c>
      <c r="G389" s="98" t="b">
        <f>IF(C389="",IF(Aloitus_Start!$D$1="Suomi","Tieto puuttuu: "&amp;C$3,IF(Aloitus_Start!$D$1="Svenska","Information saknas: "&amp;C$3)),"")</f>
        <v>0</v>
      </c>
    </row>
    <row r="390" spans="1:12" x14ac:dyDescent="0.15">
      <c r="A390" s="4"/>
      <c r="B390" s="61"/>
      <c r="C390" s="62"/>
      <c r="D390" s="26"/>
      <c r="E390" s="36"/>
      <c r="F390" s="125"/>
      <c r="G390" s="125"/>
      <c r="H390" s="38"/>
      <c r="I390" s="14"/>
      <c r="J390" s="14"/>
      <c r="K390" s="89"/>
      <c r="L390" s="90"/>
    </row>
    <row r="391" spans="1:12" x14ac:dyDescent="0.15">
      <c r="A391" s="5"/>
      <c r="B391" s="57"/>
      <c r="C391" s="58"/>
      <c r="D391" s="22">
        <f t="shared" ref="D391:D396" si="135">C391-B391</f>
        <v>0</v>
      </c>
      <c r="E391" s="23" t="str">
        <f t="shared" ref="E391:E396" si="136">IF(B391="","",IF(B391=0,"",(C391/B391)-1))</f>
        <v/>
      </c>
      <c r="F391" s="126" t="b">
        <f>IF(B391="",IF(Aloitus_Start!$D$1="Suomi","Tieto puuttuu: "&amp;B$3,IF(Aloitus_Start!$D$1="Svenska","Information saknas: "&amp;B$3)),"")</f>
        <v>0</v>
      </c>
      <c r="G391" s="126" t="b">
        <f>IF(C391="",IF(Aloitus_Start!$D$1="Suomi","Tieto puuttuu: "&amp;C$3,IF(Aloitus_Start!$D$1="Svenska","Information saknas: "&amp;C$3)),"")</f>
        <v>0</v>
      </c>
    </row>
    <row r="392" spans="1:12" x14ac:dyDescent="0.15">
      <c r="A392" s="7"/>
      <c r="B392" s="63"/>
      <c r="C392" s="64"/>
      <c r="D392" s="27">
        <f t="shared" si="135"/>
        <v>0</v>
      </c>
      <c r="E392" s="23" t="str">
        <f t="shared" si="136"/>
        <v/>
      </c>
      <c r="F392" s="98" t="b">
        <f>IF(B392="",IF(Aloitus_Start!$D$1="Suomi","Tieto puuttuu: "&amp;B$3,IF(Aloitus_Start!$D$1="Svenska","Information saknas: "&amp;B$3)),"")</f>
        <v>0</v>
      </c>
      <c r="G392" s="98" t="b">
        <f>IF(C392="",IF(Aloitus_Start!$D$1="Suomi","Tieto puuttuu: "&amp;C$3,IF(Aloitus_Start!$D$1="Svenska","Information saknas: "&amp;C$3)),"")</f>
        <v>0</v>
      </c>
    </row>
    <row r="393" spans="1:12" x14ac:dyDescent="0.15">
      <c r="A393" s="7"/>
      <c r="B393" s="63"/>
      <c r="C393" s="64"/>
      <c r="D393" s="27">
        <f t="shared" si="135"/>
        <v>0</v>
      </c>
      <c r="E393" s="23" t="str">
        <f t="shared" si="136"/>
        <v/>
      </c>
      <c r="F393" s="98" t="b">
        <f>IF(B393="",IF(Aloitus_Start!$D$1="Suomi","Tieto puuttuu: "&amp;B$3,IF(Aloitus_Start!$D$1="Svenska","Information saknas: "&amp;B$3)),"")</f>
        <v>0</v>
      </c>
      <c r="G393" s="98" t="b">
        <f>IF(C393="",IF(Aloitus_Start!$D$1="Suomi","Tieto puuttuu: "&amp;C$3,IF(Aloitus_Start!$D$1="Svenska","Information saknas: "&amp;C$3)),"")</f>
        <v>0</v>
      </c>
    </row>
    <row r="394" spans="1:12" x14ac:dyDescent="0.15">
      <c r="A394" s="5"/>
      <c r="B394" s="57"/>
      <c r="C394" s="58"/>
      <c r="D394" s="22">
        <f t="shared" si="135"/>
        <v>0</v>
      </c>
      <c r="E394" s="23" t="str">
        <f t="shared" si="136"/>
        <v/>
      </c>
      <c r="F394" s="126" t="b">
        <f>IF(B394="",IF(Aloitus_Start!$D$1="Suomi","Tieto puuttuu: "&amp;B$3,IF(Aloitus_Start!$D$1="Svenska","Information saknas: "&amp;B$3)),"")</f>
        <v>0</v>
      </c>
      <c r="G394" s="126" t="b">
        <f>IF(C394="",IF(Aloitus_Start!$D$1="Suomi","Tieto puuttuu: "&amp;C$3,IF(Aloitus_Start!$D$1="Svenska","Information saknas: "&amp;C$3)),"")</f>
        <v>0</v>
      </c>
      <c r="H394" s="38"/>
      <c r="I394" s="14"/>
      <c r="J394" s="14"/>
      <c r="K394" s="89"/>
      <c r="L394" s="90"/>
    </row>
    <row r="395" spans="1:12" x14ac:dyDescent="0.15">
      <c r="A395" s="7"/>
      <c r="B395" s="63"/>
      <c r="C395" s="64"/>
      <c r="D395" s="27">
        <f t="shared" si="135"/>
        <v>0</v>
      </c>
      <c r="E395" s="23" t="str">
        <f t="shared" si="136"/>
        <v/>
      </c>
      <c r="F395" s="98" t="b">
        <f>IF(B395="",IF(Aloitus_Start!$D$1="Suomi","Tieto puuttuu: "&amp;B$3,IF(Aloitus_Start!$D$1="Svenska","Information saknas: "&amp;B$3)),"")</f>
        <v>0</v>
      </c>
      <c r="G395" s="98" t="b">
        <f>IF(C395="",IF(Aloitus_Start!$D$1="Suomi","Tieto puuttuu: "&amp;C$3,IF(Aloitus_Start!$D$1="Svenska","Information saknas: "&amp;C$3)),"")</f>
        <v>0</v>
      </c>
    </row>
    <row r="396" spans="1:12" x14ac:dyDescent="0.15">
      <c r="A396" s="7"/>
      <c r="B396" s="63"/>
      <c r="C396" s="64"/>
      <c r="D396" s="27">
        <f t="shared" si="135"/>
        <v>0</v>
      </c>
      <c r="E396" s="23" t="str">
        <f t="shared" si="136"/>
        <v/>
      </c>
      <c r="F396" s="98" t="b">
        <f>IF(B396="",IF(Aloitus_Start!$D$1="Suomi","Tieto puuttuu: "&amp;B$3,IF(Aloitus_Start!$D$1="Svenska","Information saknas: "&amp;B$3)),"")</f>
        <v>0</v>
      </c>
      <c r="G396" s="98" t="b">
        <f>IF(C396="",IF(Aloitus_Start!$D$1="Suomi","Tieto puuttuu: "&amp;C$3,IF(Aloitus_Start!$D$1="Svenska","Information saknas: "&amp;C$3)),"")</f>
        <v>0</v>
      </c>
    </row>
    <row r="397" spans="1:12" x14ac:dyDescent="0.15">
      <c r="A397" s="4"/>
      <c r="B397" s="61"/>
      <c r="C397" s="62"/>
      <c r="D397" s="26"/>
      <c r="E397" s="36"/>
      <c r="F397" s="125"/>
      <c r="G397" s="125"/>
      <c r="H397" s="38"/>
      <c r="I397" s="14"/>
      <c r="J397" s="14"/>
      <c r="K397" s="89"/>
      <c r="L397" s="90"/>
    </row>
    <row r="398" spans="1:12" x14ac:dyDescent="0.15">
      <c r="A398" s="5"/>
      <c r="B398" s="57"/>
      <c r="C398" s="58"/>
      <c r="D398" s="22">
        <f t="shared" ref="D398:D403" si="137">C398-B398</f>
        <v>0</v>
      </c>
      <c r="E398" s="23" t="str">
        <f t="shared" ref="E398:E403" si="138">IF(B398="","",IF(B398=0,"",(C398/B398)-1))</f>
        <v/>
      </c>
      <c r="F398" s="126" t="b">
        <f>IF(B398="",IF(Aloitus_Start!$D$1="Suomi","Tieto puuttuu: "&amp;B$3,IF(Aloitus_Start!$D$1="Svenska","Information saknas: "&amp;B$3)),"")</f>
        <v>0</v>
      </c>
      <c r="G398" s="126" t="b">
        <f>IF(C398="",IF(Aloitus_Start!$D$1="Suomi","Tieto puuttuu: "&amp;C$3,IF(Aloitus_Start!$D$1="Svenska","Information saknas: "&amp;C$3)),"")</f>
        <v>0</v>
      </c>
    </row>
    <row r="399" spans="1:12" x14ac:dyDescent="0.15">
      <c r="A399" s="7"/>
      <c r="B399" s="63"/>
      <c r="C399" s="64"/>
      <c r="D399" s="27">
        <f t="shared" si="137"/>
        <v>0</v>
      </c>
      <c r="E399" s="23" t="str">
        <f t="shared" si="138"/>
        <v/>
      </c>
      <c r="F399" s="98" t="b">
        <f>IF(B399="",IF(Aloitus_Start!$D$1="Suomi","Tieto puuttuu: "&amp;B$3,IF(Aloitus_Start!$D$1="Svenska","Information saknas: "&amp;B$3)),"")</f>
        <v>0</v>
      </c>
      <c r="G399" s="98" t="b">
        <f>IF(C399="",IF(Aloitus_Start!$D$1="Suomi","Tieto puuttuu: "&amp;C$3,IF(Aloitus_Start!$D$1="Svenska","Information saknas: "&amp;C$3)),"")</f>
        <v>0</v>
      </c>
    </row>
    <row r="400" spans="1:12" x14ac:dyDescent="0.15">
      <c r="A400" s="7"/>
      <c r="B400" s="63"/>
      <c r="C400" s="64"/>
      <c r="D400" s="27">
        <f t="shared" si="137"/>
        <v>0</v>
      </c>
      <c r="E400" s="23" t="str">
        <f t="shared" si="138"/>
        <v/>
      </c>
      <c r="F400" s="98" t="b">
        <f>IF(B400="",IF(Aloitus_Start!$D$1="Suomi","Tieto puuttuu: "&amp;B$3,IF(Aloitus_Start!$D$1="Svenska","Information saknas: "&amp;B$3)),"")</f>
        <v>0</v>
      </c>
      <c r="G400" s="98" t="b">
        <f>IF(C400="",IF(Aloitus_Start!$D$1="Suomi","Tieto puuttuu: "&amp;C$3,IF(Aloitus_Start!$D$1="Svenska","Information saknas: "&amp;C$3)),"")</f>
        <v>0</v>
      </c>
    </row>
    <row r="401" spans="1:12" x14ac:dyDescent="0.15">
      <c r="A401" s="5"/>
      <c r="B401" s="57"/>
      <c r="C401" s="58"/>
      <c r="D401" s="22">
        <f t="shared" si="137"/>
        <v>0</v>
      </c>
      <c r="E401" s="23" t="str">
        <f t="shared" si="138"/>
        <v/>
      </c>
      <c r="F401" s="126" t="b">
        <f>IF(B401="",IF(Aloitus_Start!$D$1="Suomi","Tieto puuttuu: "&amp;B$3,IF(Aloitus_Start!$D$1="Svenska","Information saknas: "&amp;B$3)),"")</f>
        <v>0</v>
      </c>
      <c r="G401" s="126" t="b">
        <f>IF(C401="",IF(Aloitus_Start!$D$1="Suomi","Tieto puuttuu: "&amp;C$3,IF(Aloitus_Start!$D$1="Svenska","Information saknas: "&amp;C$3)),"")</f>
        <v>0</v>
      </c>
      <c r="H401" s="38"/>
      <c r="I401" s="14"/>
      <c r="J401" s="14"/>
      <c r="K401" s="89"/>
      <c r="L401" s="90"/>
    </row>
    <row r="402" spans="1:12" x14ac:dyDescent="0.15">
      <c r="A402" s="7"/>
      <c r="B402" s="63"/>
      <c r="C402" s="64"/>
      <c r="D402" s="27">
        <f t="shared" si="137"/>
        <v>0</v>
      </c>
      <c r="E402" s="23" t="str">
        <f t="shared" si="138"/>
        <v/>
      </c>
      <c r="F402" s="98" t="b">
        <f>IF(B402="",IF(Aloitus_Start!$D$1="Suomi","Tieto puuttuu: "&amp;B$3,IF(Aloitus_Start!$D$1="Svenska","Information saknas: "&amp;B$3)),"")</f>
        <v>0</v>
      </c>
      <c r="G402" s="98" t="b">
        <f>IF(C402="",IF(Aloitus_Start!$D$1="Suomi","Tieto puuttuu: "&amp;C$3,IF(Aloitus_Start!$D$1="Svenska","Information saknas: "&amp;C$3)),"")</f>
        <v>0</v>
      </c>
    </row>
    <row r="403" spans="1:12" x14ac:dyDescent="0.15">
      <c r="A403" s="7"/>
      <c r="B403" s="63"/>
      <c r="C403" s="64"/>
      <c r="D403" s="27">
        <f t="shared" si="137"/>
        <v>0</v>
      </c>
      <c r="E403" s="23" t="str">
        <f t="shared" si="138"/>
        <v/>
      </c>
      <c r="F403" s="98" t="b">
        <f>IF(B403="",IF(Aloitus_Start!$D$1="Suomi","Tieto puuttuu: "&amp;B$3,IF(Aloitus_Start!$D$1="Svenska","Information saknas: "&amp;B$3)),"")</f>
        <v>0</v>
      </c>
      <c r="G403" s="98" t="b">
        <f>IF(C403="",IF(Aloitus_Start!$D$1="Suomi","Tieto puuttuu: "&amp;C$3,IF(Aloitus_Start!$D$1="Svenska","Information saknas: "&amp;C$3)),"")</f>
        <v>0</v>
      </c>
    </row>
    <row r="404" spans="1:12" x14ac:dyDescent="0.15">
      <c r="A404" s="4"/>
      <c r="B404" s="61"/>
      <c r="C404" s="62"/>
      <c r="D404" s="26"/>
      <c r="E404" s="36"/>
      <c r="F404" s="125"/>
      <c r="G404" s="125"/>
    </row>
    <row r="405" spans="1:12" x14ac:dyDescent="0.15">
      <c r="A405" s="5"/>
      <c r="B405" s="57"/>
      <c r="C405" s="58"/>
      <c r="D405" s="22">
        <f>C405-B405</f>
        <v>0</v>
      </c>
      <c r="E405" s="23" t="str">
        <f>IF(B405="","",IF(B405=0,"",(C405/B405)-1))</f>
        <v/>
      </c>
      <c r="F405" s="126" t="b">
        <f>IF(B405="",IF(Aloitus_Start!$D$1="Suomi","Tieto puuttuu: "&amp;B$3,IF(Aloitus_Start!$D$1="Svenska","Information saknas: "&amp;B$3)),"")</f>
        <v>0</v>
      </c>
      <c r="G405" s="126" t="b">
        <f>IF(C405="",IF(Aloitus_Start!$D$1="Suomi","Tieto puuttuu: "&amp;C$3,IF(Aloitus_Start!$D$1="Svenska","Information saknas: "&amp;C$3)),"")</f>
        <v>0</v>
      </c>
      <c r="H405" s="38"/>
      <c r="I405" s="14"/>
      <c r="J405" s="14"/>
      <c r="K405" s="89"/>
      <c r="L405" s="90"/>
    </row>
    <row r="406" spans="1:12" x14ac:dyDescent="0.15">
      <c r="A406" s="7"/>
      <c r="B406" s="63"/>
      <c r="C406" s="64"/>
      <c r="D406" s="27">
        <f>C406-B406</f>
        <v>0</v>
      </c>
      <c r="E406" s="23" t="str">
        <f>IF(B406="","",IF(B406=0,"",(C406/B406)-1))</f>
        <v/>
      </c>
      <c r="F406" s="98" t="b">
        <f>IF(B406="",IF(Aloitus_Start!$D$1="Suomi","Tieto puuttuu: "&amp;B$3,IF(Aloitus_Start!$D$1="Svenska","Information saknas: "&amp;B$3)),"")</f>
        <v>0</v>
      </c>
      <c r="G406" s="98" t="b">
        <f>IF(C406="",IF(Aloitus_Start!$D$1="Suomi","Tieto puuttuu: "&amp;C$3,IF(Aloitus_Start!$D$1="Svenska","Information saknas: "&amp;C$3)),"")</f>
        <v>0</v>
      </c>
    </row>
    <row r="407" spans="1:12" x14ac:dyDescent="0.15">
      <c r="A407" s="7"/>
      <c r="B407" s="63"/>
      <c r="C407" s="64"/>
      <c r="D407" s="27">
        <f>C407-B407</f>
        <v>0</v>
      </c>
      <c r="E407" s="23" t="str">
        <f>IF(B407="","",IF(B407=0,"",(C407/B407)-1))</f>
        <v/>
      </c>
      <c r="F407" s="98" t="b">
        <f>IF(B407="",IF(Aloitus_Start!$D$1="Suomi","Tieto puuttuu: "&amp;B$3,IF(Aloitus_Start!$D$1="Svenska","Information saknas: "&amp;B$3)),"")</f>
        <v>0</v>
      </c>
      <c r="G407" s="98" t="b">
        <f>IF(C407="",IF(Aloitus_Start!$D$1="Suomi","Tieto puuttuu: "&amp;C$3,IF(Aloitus_Start!$D$1="Svenska","Information saknas: "&amp;C$3)),"")</f>
        <v>0</v>
      </c>
    </row>
    <row r="408" spans="1:12" x14ac:dyDescent="0.15">
      <c r="A408" s="4"/>
      <c r="B408" s="61"/>
      <c r="C408" s="62"/>
      <c r="D408" s="26"/>
      <c r="E408" s="36"/>
      <c r="F408" s="125"/>
      <c r="G408" s="125"/>
    </row>
    <row r="409" spans="1:12" x14ac:dyDescent="0.15">
      <c r="A409" s="5"/>
      <c r="B409" s="57"/>
      <c r="C409" s="58"/>
      <c r="D409" s="22">
        <f>C409-B409</f>
        <v>0</v>
      </c>
      <c r="E409" s="23" t="str">
        <f>IF(B409="","",IF(B409=0,"",(C409/B409)-1))</f>
        <v/>
      </c>
      <c r="F409" s="126" t="b">
        <f>IF(B409="",IF(Aloitus_Start!$D$1="Suomi","Tieto puuttuu: "&amp;B$3,IF(Aloitus_Start!$D$1="Svenska","Information saknas: "&amp;B$3)),"")</f>
        <v>0</v>
      </c>
      <c r="G409" s="126" t="b">
        <f>IF(C409="",IF(Aloitus_Start!$D$1="Suomi","Tieto puuttuu: "&amp;C$3,IF(Aloitus_Start!$D$1="Svenska","Information saknas: "&amp;C$3)),"")</f>
        <v>0</v>
      </c>
      <c r="H409" s="38"/>
      <c r="I409" s="14"/>
      <c r="J409" s="14"/>
      <c r="K409" s="89"/>
      <c r="L409" s="90"/>
    </row>
    <row r="410" spans="1:12" x14ac:dyDescent="0.15">
      <c r="A410" s="7"/>
      <c r="B410" s="63"/>
      <c r="C410" s="64"/>
      <c r="D410" s="27">
        <f>C410-B410</f>
        <v>0</v>
      </c>
      <c r="E410" s="23" t="str">
        <f>IF(B410="","",IF(B410=0,"",(C410/B410)-1))</f>
        <v/>
      </c>
      <c r="F410" s="98" t="b">
        <f>IF(B410="",IF(Aloitus_Start!$D$1="Suomi","Tieto puuttuu: "&amp;B$3,IF(Aloitus_Start!$D$1="Svenska","Information saknas: "&amp;B$3)),"")</f>
        <v>0</v>
      </c>
      <c r="G410" s="98" t="b">
        <f>IF(C410="",IF(Aloitus_Start!$D$1="Suomi","Tieto puuttuu: "&amp;C$3,IF(Aloitus_Start!$D$1="Svenska","Information saknas: "&amp;C$3)),"")</f>
        <v>0</v>
      </c>
    </row>
    <row r="411" spans="1:12" x14ac:dyDescent="0.15">
      <c r="A411" s="7"/>
      <c r="B411" s="63"/>
      <c r="C411" s="64"/>
      <c r="D411" s="27">
        <f>C411-B411</f>
        <v>0</v>
      </c>
      <c r="E411" s="23" t="str">
        <f>IF(B411="","",IF(B411=0,"",(C411/B411)-1))</f>
        <v/>
      </c>
      <c r="F411" s="98" t="b">
        <f>IF(B411="",IF(Aloitus_Start!$D$1="Suomi","Tieto puuttuu: "&amp;B$3,IF(Aloitus_Start!$D$1="Svenska","Information saknas: "&amp;B$3)),"")</f>
        <v>0</v>
      </c>
      <c r="G411" s="98" t="b">
        <f>IF(C411="",IF(Aloitus_Start!$D$1="Suomi","Tieto puuttuu: "&amp;C$3,IF(Aloitus_Start!$D$1="Svenska","Information saknas: "&amp;C$3)),"")</f>
        <v>0</v>
      </c>
    </row>
    <row r="412" spans="1:12" x14ac:dyDescent="0.15">
      <c r="A412" s="4"/>
      <c r="B412" s="61"/>
      <c r="C412" s="62"/>
      <c r="D412" s="26"/>
      <c r="E412" s="36"/>
      <c r="F412" s="125"/>
      <c r="G412" s="125"/>
      <c r="H412" s="38"/>
      <c r="I412" s="14"/>
      <c r="J412" s="14"/>
      <c r="K412" s="89"/>
      <c r="L412" s="90"/>
    </row>
    <row r="413" spans="1:12" x14ac:dyDescent="0.15">
      <c r="A413" s="5"/>
      <c r="B413" s="57"/>
      <c r="C413" s="58"/>
      <c r="D413" s="22">
        <f t="shared" ref="D413:D418" si="139">C413-B413</f>
        <v>0</v>
      </c>
      <c r="E413" s="23" t="str">
        <f t="shared" ref="E413:E418" si="140">IF(B413="","",IF(B413=0,"",(C413/B413)-1))</f>
        <v/>
      </c>
      <c r="F413" s="126" t="b">
        <f>IF(B413="",IF(Aloitus_Start!$D$1="Suomi","Tieto puuttuu: "&amp;B$3,IF(Aloitus_Start!$D$1="Svenska","Information saknas: "&amp;B$3)),"")</f>
        <v>0</v>
      </c>
      <c r="G413" s="126" t="b">
        <f>IF(C413="",IF(Aloitus_Start!$D$1="Suomi","Tieto puuttuu: "&amp;C$3,IF(Aloitus_Start!$D$1="Svenska","Information saknas: "&amp;C$3)),"")</f>
        <v>0</v>
      </c>
    </row>
    <row r="414" spans="1:12" x14ac:dyDescent="0.15">
      <c r="A414" s="7"/>
      <c r="B414" s="63"/>
      <c r="C414" s="64"/>
      <c r="D414" s="27">
        <f t="shared" si="139"/>
        <v>0</v>
      </c>
      <c r="E414" s="23" t="str">
        <f t="shared" si="140"/>
        <v/>
      </c>
      <c r="F414" s="98" t="b">
        <f>IF(B414="",IF(Aloitus_Start!$D$1="Suomi","Tieto puuttuu: "&amp;B$3,IF(Aloitus_Start!$D$1="Svenska","Information saknas: "&amp;B$3)),"")</f>
        <v>0</v>
      </c>
      <c r="G414" s="98" t="b">
        <f>IF(C414="",IF(Aloitus_Start!$D$1="Suomi","Tieto puuttuu: "&amp;C$3,IF(Aloitus_Start!$D$1="Svenska","Information saknas: "&amp;C$3)),"")</f>
        <v>0</v>
      </c>
    </row>
    <row r="415" spans="1:12" x14ac:dyDescent="0.15">
      <c r="A415" s="7"/>
      <c r="B415" s="63"/>
      <c r="C415" s="64"/>
      <c r="D415" s="27">
        <f t="shared" si="139"/>
        <v>0</v>
      </c>
      <c r="E415" s="23" t="str">
        <f t="shared" si="140"/>
        <v/>
      </c>
      <c r="F415" s="98" t="b">
        <f>IF(B415="",IF(Aloitus_Start!$D$1="Suomi","Tieto puuttuu: "&amp;B$3,IF(Aloitus_Start!$D$1="Svenska","Information saknas: "&amp;B$3)),"")</f>
        <v>0</v>
      </c>
      <c r="G415" s="98" t="b">
        <f>IF(C415="",IF(Aloitus_Start!$D$1="Suomi","Tieto puuttuu: "&amp;C$3,IF(Aloitus_Start!$D$1="Svenska","Information saknas: "&amp;C$3)),"")</f>
        <v>0</v>
      </c>
    </row>
    <row r="416" spans="1:12" x14ac:dyDescent="0.15">
      <c r="A416" s="5"/>
      <c r="B416" s="57"/>
      <c r="C416" s="58"/>
      <c r="D416" s="22">
        <f>C416-B416</f>
        <v>0</v>
      </c>
      <c r="E416" s="23" t="str">
        <f t="shared" si="140"/>
        <v/>
      </c>
      <c r="F416" s="126" t="b">
        <f>IF(B416="",IF(Aloitus_Start!$D$1="Suomi","Tieto puuttuu: "&amp;B$3,IF(Aloitus_Start!$D$1="Svenska","Information saknas: "&amp;B$3)),"")</f>
        <v>0</v>
      </c>
      <c r="G416" s="126" t="b">
        <f>IF(C416="",IF(Aloitus_Start!$D$1="Suomi","Tieto puuttuu: "&amp;C$3,IF(Aloitus_Start!$D$1="Svenska","Information saknas: "&amp;C$3)),"")</f>
        <v>0</v>
      </c>
    </row>
    <row r="417" spans="1:12" x14ac:dyDescent="0.15">
      <c r="A417" s="7"/>
      <c r="B417" s="63"/>
      <c r="C417" s="64"/>
      <c r="D417" s="27">
        <f t="shared" si="139"/>
        <v>0</v>
      </c>
      <c r="E417" s="23" t="str">
        <f t="shared" si="140"/>
        <v/>
      </c>
      <c r="F417" s="98" t="b">
        <f>IF(B417="",IF(Aloitus_Start!$D$1="Suomi","Tieto puuttuu: "&amp;B$3,IF(Aloitus_Start!$D$1="Svenska","Information saknas: "&amp;B$3)),"")</f>
        <v>0</v>
      </c>
      <c r="G417" s="98" t="b">
        <f>IF(C417="",IF(Aloitus_Start!$D$1="Suomi","Tieto puuttuu: "&amp;C$3,IF(Aloitus_Start!$D$1="Svenska","Information saknas: "&amp;C$3)),"")</f>
        <v>0</v>
      </c>
      <c r="H417" s="38"/>
      <c r="I417" s="14"/>
      <c r="J417" s="14"/>
      <c r="K417" s="89"/>
      <c r="L417" s="90"/>
    </row>
    <row r="418" spans="1:12" x14ac:dyDescent="0.15">
      <c r="A418" s="7"/>
      <c r="B418" s="63"/>
      <c r="C418" s="64"/>
      <c r="D418" s="27">
        <f t="shared" si="139"/>
        <v>0</v>
      </c>
      <c r="E418" s="23" t="str">
        <f t="shared" si="140"/>
        <v/>
      </c>
      <c r="F418" s="98" t="b">
        <f>IF(B418="",IF(Aloitus_Start!$D$1="Suomi","Tieto puuttuu: "&amp;B$3,IF(Aloitus_Start!$D$1="Svenska","Information saknas: "&amp;B$3)),"")</f>
        <v>0</v>
      </c>
      <c r="G418" s="98" t="b">
        <f>IF(C418="",IF(Aloitus_Start!$D$1="Suomi","Tieto puuttuu: "&amp;C$3,IF(Aloitus_Start!$D$1="Svenska","Information saknas: "&amp;C$3)),"")</f>
        <v>0</v>
      </c>
    </row>
    <row r="419" spans="1:12" x14ac:dyDescent="0.15">
      <c r="A419" s="4"/>
      <c r="B419" s="61"/>
      <c r="C419" s="62"/>
      <c r="D419" s="26"/>
      <c r="E419" s="36"/>
      <c r="F419" s="125"/>
      <c r="G419" s="125"/>
    </row>
    <row r="420" spans="1:12" x14ac:dyDescent="0.15">
      <c r="A420" s="4"/>
      <c r="B420" s="61"/>
      <c r="C420" s="62"/>
      <c r="D420" s="26"/>
      <c r="E420" s="36"/>
      <c r="F420" s="125"/>
      <c r="G420" s="125"/>
    </row>
    <row r="421" spans="1:12" x14ac:dyDescent="0.15">
      <c r="A421" s="5"/>
      <c r="B421" s="57"/>
      <c r="C421" s="58"/>
      <c r="D421" s="22">
        <f>C421-B421</f>
        <v>0</v>
      </c>
      <c r="E421" s="23" t="str">
        <f>IF(B421="","",IF(B421=0,"",(C421/B421)-1))</f>
        <v/>
      </c>
      <c r="F421" s="126" t="b">
        <f>IF(B421="",IF(Aloitus_Start!$D$1="Suomi","Tieto puuttuu: "&amp;B$3,IF(Aloitus_Start!$D$1="Svenska","Information saknas: "&amp;B$3)),"")</f>
        <v>0</v>
      </c>
      <c r="G421" s="126" t="b">
        <f>IF(C421="",IF(Aloitus_Start!$D$1="Suomi","Tieto puuttuu: "&amp;C$3,IF(Aloitus_Start!$D$1="Svenska","Information saknas: "&amp;C$3)),"")</f>
        <v>0</v>
      </c>
    </row>
    <row r="422" spans="1:12" x14ac:dyDescent="0.15">
      <c r="A422" s="7"/>
      <c r="B422" s="65"/>
      <c r="C422" s="66"/>
      <c r="D422" s="43"/>
      <c r="E422" s="19"/>
      <c r="F422" s="124"/>
      <c r="G422" s="124"/>
    </row>
    <row r="423" spans="1:12" x14ac:dyDescent="0.15">
      <c r="A423" s="3"/>
      <c r="B423" s="101"/>
      <c r="C423" s="102"/>
    </row>
    <row r="424" spans="1:12" x14ac:dyDescent="0.15">
      <c r="A424" s="4"/>
      <c r="B424" s="61"/>
      <c r="C424" s="62"/>
      <c r="D424" s="26">
        <f>C424-B424</f>
        <v>0</v>
      </c>
      <c r="E424" s="23" t="str">
        <f>IF(B424="","",IF(B424=0,"",(C424/B424)-1))</f>
        <v/>
      </c>
      <c r="F424" s="125" t="b">
        <f>IF(B424="",IF(Aloitus_Start!$D$1="Suomi","Tieto puuttuu: "&amp;B$3,IF(Aloitus_Start!$D$1="Svenska","Information saknas: "&amp;B$3)),"")</f>
        <v>0</v>
      </c>
      <c r="G424" s="125" t="b">
        <f>IF(C424="",IF(Aloitus_Start!$D$1="Suomi","Tieto puuttuu: "&amp;C$3,IF(Aloitus_Start!$D$1="Svenska","Information saknas: "&amp;C$3)),"")</f>
        <v>0</v>
      </c>
    </row>
    <row r="425" spans="1:12" x14ac:dyDescent="0.15">
      <c r="A425" s="3"/>
      <c r="B425" s="99"/>
      <c r="C425" s="100"/>
      <c r="D425" s="18"/>
      <c r="E425" s="19"/>
      <c r="F425" s="124"/>
      <c r="G425" s="124"/>
    </row>
    <row r="426" spans="1:12" x14ac:dyDescent="0.15">
      <c r="A426" s="4"/>
      <c r="B426" s="55"/>
      <c r="C426" s="56"/>
      <c r="D426" s="20"/>
      <c r="E426" s="36"/>
      <c r="F426" s="125"/>
      <c r="G426" s="125"/>
    </row>
    <row r="427" spans="1:12" x14ac:dyDescent="0.15">
      <c r="A427" s="7"/>
      <c r="B427" s="65"/>
      <c r="C427" s="66"/>
      <c r="D427" s="15">
        <f>C427-B427</f>
        <v>0</v>
      </c>
      <c r="E427" s="23" t="str">
        <f>IF(B427="","",IF(B427=0,"",(C427/B427)-1))</f>
        <v/>
      </c>
      <c r="F427" s="98" t="b">
        <f>IF(B427="",IF(Aloitus_Start!$D$1="Suomi","Tieto puuttuu: "&amp;B$3,IF(Aloitus_Start!$D$1="Svenska","Information saknas: "&amp;B$3)),"")</f>
        <v>0</v>
      </c>
      <c r="G427" s="98" t="b">
        <f>IF(C427="",IF(Aloitus_Start!$D$1="Suomi","Tieto puuttuu: "&amp;C$3,IF(Aloitus_Start!$D$1="Svenska","Information saknas: "&amp;C$3)),"")</f>
        <v>0</v>
      </c>
    </row>
    <row r="428" spans="1:12" x14ac:dyDescent="0.15">
      <c r="A428" s="7"/>
      <c r="B428" s="63"/>
      <c r="C428" s="64"/>
      <c r="D428" s="27">
        <f>C428-B428</f>
        <v>0</v>
      </c>
      <c r="E428" s="23" t="str">
        <f>IF(B428="","",IF(B428=0,"",(C428/B428)-1))</f>
        <v/>
      </c>
      <c r="F428" s="98" t="b">
        <f>IF(B428="",IF(Aloitus_Start!$D$1="Suomi","Tieto puuttuu: "&amp;B$3,IF(Aloitus_Start!$D$1="Svenska","Information saknas: "&amp;B$3)),"")</f>
        <v>0</v>
      </c>
      <c r="G428" s="98" t="b">
        <f>IF(C428="",IF(Aloitus_Start!$D$1="Suomi","Tieto puuttuu: "&amp;C$3,IF(Aloitus_Start!$D$1="Svenska","Information saknas: "&amp;C$3)),"")</f>
        <v>0</v>
      </c>
    </row>
    <row r="429" spans="1:12" x14ac:dyDescent="0.15">
      <c r="A429" s="4"/>
      <c r="B429" s="55"/>
      <c r="C429" s="56"/>
      <c r="D429" s="20">
        <f>C429-B429</f>
        <v>0</v>
      </c>
      <c r="E429" s="23" t="str">
        <f>IF(B429="","",IF(B429=0,"",(C429/B429)-1))</f>
        <v/>
      </c>
      <c r="F429" s="125" t="b">
        <f>IF(B429="",IF(Aloitus_Start!$D$1="Suomi","Tieto puuttuu: "&amp;B$3,IF(Aloitus_Start!$D$1="Svenska","Information saknas: "&amp;B$3)),"")</f>
        <v>0</v>
      </c>
      <c r="G429" s="125" t="b">
        <f>IF(C429="",IF(Aloitus_Start!$D$1="Suomi","Tieto puuttuu: "&amp;C$3,IF(Aloitus_Start!$D$1="Svenska","Information saknas: "&amp;C$3)),"")</f>
        <v>0</v>
      </c>
    </row>
    <row r="430" spans="1:12" x14ac:dyDescent="0.15">
      <c r="A430" s="4"/>
      <c r="B430" s="55"/>
      <c r="C430" s="56"/>
      <c r="D430" s="20">
        <f>C430-B430</f>
        <v>0</v>
      </c>
      <c r="E430" s="23" t="str">
        <f>IF(B430="","",IF(B430=0,"",(C430/B430)-1))</f>
        <v/>
      </c>
      <c r="F430" s="125" t="b">
        <f>IF(B430="",IF(Aloitus_Start!$D$1="Suomi","Tieto puuttuu: "&amp;B$3,IF(Aloitus_Start!$D$1="Svenska","Information saknas: "&amp;B$3)),"")</f>
        <v>0</v>
      </c>
      <c r="G430" s="125" t="b">
        <f>IF(C430="",IF(Aloitus_Start!$D$1="Suomi","Tieto puuttuu: "&amp;C$3,IF(Aloitus_Start!$D$1="Svenska","Information saknas: "&amp;C$3)),"")</f>
        <v>0</v>
      </c>
      <c r="H430" s="38"/>
      <c r="I430" s="14"/>
      <c r="J430" s="14"/>
      <c r="K430" s="89"/>
      <c r="L430" s="90"/>
    </row>
    <row r="431" spans="1:12" x14ac:dyDescent="0.15">
      <c r="A431" s="4"/>
      <c r="B431" s="61"/>
      <c r="C431" s="62"/>
      <c r="D431" s="26">
        <f>C431-B431</f>
        <v>0</v>
      </c>
      <c r="E431" s="23" t="str">
        <f>IF(B431="","",IF(B431=0,"",(C431/B431)-1))</f>
        <v/>
      </c>
      <c r="F431" s="125" t="b">
        <f>IF(B431="",IF(Aloitus_Start!$D$1="Suomi","Tieto puuttuu: "&amp;B$3,IF(Aloitus_Start!$D$1="Svenska","Information saknas: "&amp;B$3)),"")</f>
        <v>0</v>
      </c>
      <c r="G431" s="125" t="b">
        <f>IF(C431="",IF(Aloitus_Start!$D$1="Suomi","Tieto puuttuu: "&amp;C$3,IF(Aloitus_Start!$D$1="Svenska","Information saknas: "&amp;C$3)),"")</f>
        <v>0</v>
      </c>
    </row>
    <row r="432" spans="1:12" x14ac:dyDescent="0.15">
      <c r="A432" s="8"/>
      <c r="B432" s="67"/>
      <c r="C432" s="68"/>
      <c r="D432" s="30"/>
      <c r="E432" s="31"/>
      <c r="F432" s="128"/>
      <c r="G432" s="128"/>
    </row>
    <row r="433" spans="1:12" x14ac:dyDescent="0.15">
      <c r="A433" s="3"/>
      <c r="B433" s="99"/>
      <c r="C433" s="100"/>
      <c r="D433" s="18"/>
      <c r="E433" s="19"/>
      <c r="F433" s="124"/>
      <c r="G433" s="124"/>
    </row>
    <row r="434" spans="1:12" x14ac:dyDescent="0.15">
      <c r="A434" s="4"/>
      <c r="B434" s="55"/>
      <c r="C434" s="56"/>
      <c r="D434" s="20">
        <f t="shared" ref="D434:D443" si="141">C434-B434</f>
        <v>0</v>
      </c>
      <c r="E434" s="23" t="str">
        <f t="shared" ref="E434:E443" si="142">IF(B434="","",IF(B434=0,"",(C434/B434)-1))</f>
        <v/>
      </c>
      <c r="F434" s="125" t="b">
        <f>IF(B434="",IF(Aloitus_Start!$D$1="Suomi","Tieto puuttuu: "&amp;B$3,IF(Aloitus_Start!$D$1="Svenska","Information saknas: "&amp;B$3)),"")</f>
        <v>0</v>
      </c>
      <c r="G434" s="125" t="b">
        <f>IF(C434="",IF(Aloitus_Start!$D$1="Suomi","Tieto puuttuu: "&amp;C$3,IF(Aloitus_Start!$D$1="Svenska","Information saknas: "&amp;C$3)),"")</f>
        <v>0</v>
      </c>
      <c r="H434" s="38"/>
      <c r="I434" s="14"/>
      <c r="J434" s="14"/>
      <c r="K434" s="89"/>
      <c r="L434" s="90"/>
    </row>
    <row r="435" spans="1:12" x14ac:dyDescent="0.15">
      <c r="A435" s="5"/>
      <c r="B435" s="71"/>
      <c r="C435" s="72"/>
      <c r="D435" s="40">
        <f t="shared" si="141"/>
        <v>0</v>
      </c>
      <c r="E435" s="23" t="str">
        <f t="shared" si="142"/>
        <v/>
      </c>
      <c r="F435" s="126" t="b">
        <f>IF(B435="",IF(Aloitus_Start!$D$1="Suomi","Tieto puuttuu: "&amp;B$3,IF(Aloitus_Start!$D$1="Svenska","Information saknas: "&amp;B$3)),"")</f>
        <v>0</v>
      </c>
      <c r="G435" s="126" t="b">
        <f>IF(C435="",IF(Aloitus_Start!$D$1="Suomi","Tieto puuttuu: "&amp;C$3,IF(Aloitus_Start!$D$1="Svenska","Information saknas: "&amp;C$3)),"")</f>
        <v>0</v>
      </c>
    </row>
    <row r="436" spans="1:12" x14ac:dyDescent="0.15">
      <c r="A436" s="7"/>
      <c r="B436" s="65"/>
      <c r="C436" s="66"/>
      <c r="D436" s="15">
        <f t="shared" si="141"/>
        <v>0</v>
      </c>
      <c r="E436" s="23" t="str">
        <f t="shared" si="142"/>
        <v/>
      </c>
      <c r="F436" s="98" t="b">
        <f>IF(B436="",IF(Aloitus_Start!$D$1="Suomi","Tieto puuttuu: "&amp;B$3,IF(Aloitus_Start!$D$1="Svenska","Information saknas: "&amp;B$3)),"")</f>
        <v>0</v>
      </c>
      <c r="G436" s="98" t="b">
        <f>IF(C436="",IF(Aloitus_Start!$D$1="Suomi","Tieto puuttuu: "&amp;C$3,IF(Aloitus_Start!$D$1="Svenska","Information saknas: "&amp;C$3)),"")</f>
        <v>0</v>
      </c>
    </row>
    <row r="437" spans="1:12" x14ac:dyDescent="0.15">
      <c r="A437" s="7"/>
      <c r="B437" s="65"/>
      <c r="C437" s="66"/>
      <c r="D437" s="15">
        <f t="shared" si="141"/>
        <v>0</v>
      </c>
      <c r="E437" s="23" t="str">
        <f t="shared" si="142"/>
        <v/>
      </c>
      <c r="F437" s="98" t="b">
        <f>IF(B437="",IF(Aloitus_Start!$D$1="Suomi","Tieto puuttuu: "&amp;B$3,IF(Aloitus_Start!$D$1="Svenska","Information saknas: "&amp;B$3)),"")</f>
        <v>0</v>
      </c>
      <c r="G437" s="98" t="b">
        <f>IF(C437="",IF(Aloitus_Start!$D$1="Suomi","Tieto puuttuu: "&amp;C$3,IF(Aloitus_Start!$D$1="Svenska","Information saknas: "&amp;C$3)),"")</f>
        <v>0</v>
      </c>
    </row>
    <row r="438" spans="1:12" x14ac:dyDescent="0.15">
      <c r="A438" s="9"/>
      <c r="B438" s="77"/>
      <c r="C438" s="78"/>
      <c r="D438" s="15">
        <f t="shared" si="141"/>
        <v>0</v>
      </c>
      <c r="E438" s="23" t="str">
        <f t="shared" si="142"/>
        <v/>
      </c>
      <c r="F438" s="130" t="b">
        <f>IF(B438="",IF(Aloitus_Start!$D$1="Suomi","Tieto puuttuu: "&amp;B$3,IF(Aloitus_Start!$D$1="Svenska","Information saknas: "&amp;B$3)),"")</f>
        <v>0</v>
      </c>
      <c r="G438" s="130" t="b">
        <f>IF(C438="",IF(Aloitus_Start!$D$1="Suomi","Tieto puuttuu: "&amp;C$3,IF(Aloitus_Start!$D$1="Svenska","Information saknas: "&amp;C$3)),"")</f>
        <v>0</v>
      </c>
      <c r="H438" s="38"/>
      <c r="I438" s="14"/>
      <c r="J438" s="14"/>
      <c r="K438" s="89"/>
      <c r="L438" s="90"/>
    </row>
    <row r="439" spans="1:12" x14ac:dyDescent="0.15">
      <c r="A439" s="5"/>
      <c r="B439" s="71"/>
      <c r="C439" s="72"/>
      <c r="D439" s="40">
        <f t="shared" si="141"/>
        <v>0</v>
      </c>
      <c r="E439" s="23" t="str">
        <f t="shared" si="142"/>
        <v/>
      </c>
      <c r="F439" s="126" t="b">
        <f>IF(B439="",IF(Aloitus_Start!$D$1="Suomi","Tieto puuttuu: "&amp;B$3,IF(Aloitus_Start!$D$1="Svenska","Information saknas: "&amp;B$3)),"")</f>
        <v>0</v>
      </c>
      <c r="G439" s="126" t="b">
        <f>IF(C439="",IF(Aloitus_Start!$D$1="Suomi","Tieto puuttuu: "&amp;C$3,IF(Aloitus_Start!$D$1="Svenska","Information saknas: "&amp;C$3)),"")</f>
        <v>0</v>
      </c>
    </row>
    <row r="440" spans="1:12" x14ac:dyDescent="0.15">
      <c r="A440" s="7"/>
      <c r="B440" s="65"/>
      <c r="C440" s="66"/>
      <c r="D440" s="15">
        <f t="shared" si="141"/>
        <v>0</v>
      </c>
      <c r="E440" s="23" t="str">
        <f t="shared" si="142"/>
        <v/>
      </c>
      <c r="F440" s="98" t="b">
        <f>IF(B440="",IF(Aloitus_Start!$D$1="Suomi","Tieto puuttuu: "&amp;B$3,IF(Aloitus_Start!$D$1="Svenska","Information saknas: "&amp;B$3)),"")</f>
        <v>0</v>
      </c>
      <c r="G440" s="98" t="b">
        <f>IF(C440="",IF(Aloitus_Start!$D$1="Suomi","Tieto puuttuu: "&amp;C$3,IF(Aloitus_Start!$D$1="Svenska","Information saknas: "&amp;C$3)),"")</f>
        <v>0</v>
      </c>
    </row>
    <row r="441" spans="1:12" x14ac:dyDescent="0.15">
      <c r="A441" s="7"/>
      <c r="B441" s="65"/>
      <c r="C441" s="66"/>
      <c r="D441" s="15">
        <f t="shared" si="141"/>
        <v>0</v>
      </c>
      <c r="E441" s="23" t="str">
        <f t="shared" si="142"/>
        <v/>
      </c>
      <c r="F441" s="98" t="b">
        <f>IF(B441="",IF(Aloitus_Start!$D$1="Suomi","Tieto puuttuu: "&amp;B$3,IF(Aloitus_Start!$D$1="Svenska","Information saknas: "&amp;B$3)),"")</f>
        <v>0</v>
      </c>
      <c r="G441" s="98" t="b">
        <f>IF(C441="",IF(Aloitus_Start!$D$1="Suomi","Tieto puuttuu: "&amp;C$3,IF(Aloitus_Start!$D$1="Svenska","Information saknas: "&amp;C$3)),"")</f>
        <v>0</v>
      </c>
    </row>
    <row r="442" spans="1:12" x14ac:dyDescent="0.15">
      <c r="A442" s="9"/>
      <c r="B442" s="77"/>
      <c r="C442" s="78"/>
      <c r="D442" s="15">
        <f t="shared" si="141"/>
        <v>0</v>
      </c>
      <c r="E442" s="23" t="str">
        <f t="shared" si="142"/>
        <v/>
      </c>
      <c r="F442" s="130" t="b">
        <f>IF(B442="",IF(Aloitus_Start!$D$1="Suomi","Tieto puuttuu: "&amp;B$3,IF(Aloitus_Start!$D$1="Svenska","Information saknas: "&amp;B$3)),"")</f>
        <v>0</v>
      </c>
      <c r="G442" s="130" t="b">
        <f>IF(C442="",IF(Aloitus_Start!$D$1="Suomi","Tieto puuttuu: "&amp;C$3,IF(Aloitus_Start!$D$1="Svenska","Information saknas: "&amp;C$3)),"")</f>
        <v>0</v>
      </c>
    </row>
    <row r="443" spans="1:12" x14ac:dyDescent="0.15">
      <c r="A443" s="10"/>
      <c r="B443" s="79"/>
      <c r="C443" s="80"/>
      <c r="D443" s="40">
        <f t="shared" si="141"/>
        <v>0</v>
      </c>
      <c r="E443" s="23" t="str">
        <f t="shared" si="142"/>
        <v/>
      </c>
      <c r="F443" s="135" t="b">
        <f>IF(B443="",IF(Aloitus_Start!$D$1="Suomi","Tieto puuttuu: "&amp;B$3,IF(Aloitus_Start!$D$1="Svenska","Information saknas: "&amp;B$3)),"")</f>
        <v>0</v>
      </c>
      <c r="G443" s="135" t="b">
        <f>IF(C443="",IF(Aloitus_Start!$D$1="Suomi","Tieto puuttuu: "&amp;C$3,IF(Aloitus_Start!$D$1="Svenska","Information saknas: "&amp;C$3)),"")</f>
        <v>0</v>
      </c>
    </row>
    <row r="444" spans="1:12" x14ac:dyDescent="0.15">
      <c r="A444" s="3"/>
      <c r="B444" s="99"/>
      <c r="C444" s="100"/>
      <c r="D444" s="18"/>
      <c r="E444" s="19"/>
      <c r="F444" s="124"/>
      <c r="G444" s="124"/>
    </row>
    <row r="445" spans="1:12" x14ac:dyDescent="0.15">
      <c r="A445" s="4"/>
      <c r="B445" s="61"/>
      <c r="C445" s="62"/>
      <c r="D445" s="26">
        <f>C445-B445</f>
        <v>0</v>
      </c>
      <c r="E445" s="23" t="str">
        <f>IF(B445="","",IF(B445=0,"",(C445/B445)-1))</f>
        <v/>
      </c>
      <c r="F445" s="125" t="b">
        <f>IF(B445="",IF(Aloitus_Start!$D$1="Suomi","Tieto puuttuu: "&amp;B$3,IF(Aloitus_Start!$D$1="Svenska","Information saknas: "&amp;B$3)),"")</f>
        <v>0</v>
      </c>
      <c r="G445" s="125" t="b">
        <f>IF(C445="",IF(Aloitus_Start!$D$1="Suomi","Tieto puuttuu: "&amp;C$3,IF(Aloitus_Start!$D$1="Svenska","Information saknas: "&amp;C$3)),"")</f>
        <v>0</v>
      </c>
    </row>
    <row r="446" spans="1:12" x14ac:dyDescent="0.15">
      <c r="A446" s="7"/>
      <c r="B446" s="63"/>
      <c r="C446" s="64"/>
      <c r="D446" s="27">
        <f>C446-B446</f>
        <v>0</v>
      </c>
      <c r="E446" s="23" t="str">
        <f>IF(B446="","",IF(B446=0,"",(C446/B446)-1))</f>
        <v/>
      </c>
      <c r="F446" s="98" t="b">
        <f>IF(B446="",IF(Aloitus_Start!$D$1="Suomi","Tieto puuttuu: "&amp;B$3,IF(Aloitus_Start!$D$1="Svenska","Information saknas: "&amp;B$3)),"")</f>
        <v>0</v>
      </c>
      <c r="G446" s="98" t="b">
        <f>IF(C446="",IF(Aloitus_Start!$D$1="Suomi","Tieto puuttuu: "&amp;C$3,IF(Aloitus_Start!$D$1="Svenska","Information saknas: "&amp;C$3)),"")</f>
        <v>0</v>
      </c>
    </row>
    <row r="447" spans="1:12" x14ac:dyDescent="0.15">
      <c r="A447" s="7"/>
      <c r="B447" s="63"/>
      <c r="C447" s="64"/>
      <c r="D447" s="27">
        <f>C447-B447</f>
        <v>0</v>
      </c>
      <c r="E447" s="23" t="str">
        <f>IF(B447="","",IF(B447=0,"",(C447/B447)-1))</f>
        <v/>
      </c>
      <c r="F447" s="98" t="b">
        <f>IF(B447="",IF(Aloitus_Start!$D$1="Suomi","Tieto puuttuu: "&amp;B$3,IF(Aloitus_Start!$D$1="Svenska","Information saknas: "&amp;B$3)),"")</f>
        <v>0</v>
      </c>
      <c r="G447" s="98" t="b">
        <f>IF(C447="",IF(Aloitus_Start!$D$1="Suomi","Tieto puuttuu: "&amp;C$3,IF(Aloitus_Start!$D$1="Svenska","Information saknas: "&amp;C$3)),"")</f>
        <v>0</v>
      </c>
    </row>
    <row r="448" spans="1:12" x14ac:dyDescent="0.15">
      <c r="A448" s="3"/>
      <c r="B448" s="99"/>
      <c r="C448" s="100"/>
      <c r="D448" s="18"/>
      <c r="E448" s="19"/>
      <c r="F448" s="124"/>
      <c r="G448" s="124"/>
    </row>
    <row r="449" spans="1:12" x14ac:dyDescent="0.15">
      <c r="A449" s="4"/>
      <c r="B449" s="61"/>
      <c r="C449" s="62"/>
      <c r="D449" s="26">
        <f>C449-B449</f>
        <v>0</v>
      </c>
      <c r="E449" s="23" t="str">
        <f>IF(B449="","",IF(B449=0,"",(C449/B449)-1))</f>
        <v/>
      </c>
      <c r="F449" s="125" t="b">
        <f>IF(B449="",IF(Aloitus_Start!$D$1="Suomi","Tieto puuttuu: "&amp;B$3,IF(Aloitus_Start!$D$1="Svenska","Information saknas: "&amp;B$3)),"")</f>
        <v>0</v>
      </c>
      <c r="G449" s="125" t="b">
        <f>IF(C449="",IF(Aloitus_Start!$D$1="Suomi","Tieto puuttuu: "&amp;C$3,IF(Aloitus_Start!$D$1="Svenska","Information saknas: "&amp;C$3)),"")</f>
        <v>0</v>
      </c>
    </row>
    <row r="450" spans="1:12" x14ac:dyDescent="0.15">
      <c r="A450" s="7"/>
      <c r="B450" s="63"/>
      <c r="C450" s="64"/>
      <c r="D450" s="27">
        <f>C450-B450</f>
        <v>0</v>
      </c>
      <c r="E450" s="23" t="str">
        <f>IF(B450="","",IF(B450=0,"",(C450/B450)-1))</f>
        <v/>
      </c>
      <c r="F450" s="98" t="b">
        <f>IF(B450="",IF(Aloitus_Start!$D$1="Suomi","Tieto puuttuu: "&amp;B$3,IF(Aloitus_Start!$D$1="Svenska","Information saknas: "&amp;B$3)),"")</f>
        <v>0</v>
      </c>
      <c r="G450" s="98" t="b">
        <f>IF(C450="",IF(Aloitus_Start!$D$1="Suomi","Tieto puuttuu: "&amp;C$3,IF(Aloitus_Start!$D$1="Svenska","Information saknas: "&amp;C$3)),"")</f>
        <v>0</v>
      </c>
    </row>
    <row r="451" spans="1:12" x14ac:dyDescent="0.15">
      <c r="A451" s="7"/>
      <c r="B451" s="63"/>
      <c r="C451" s="64"/>
      <c r="D451" s="27">
        <f>C451-B451</f>
        <v>0</v>
      </c>
      <c r="E451" s="23" t="str">
        <f>IF(B451="","",IF(B451=0,"",(C451/B451)-1))</f>
        <v/>
      </c>
      <c r="F451" s="98" t="b">
        <f>IF(B451="",IF(Aloitus_Start!$D$1="Suomi","Tieto puuttuu: "&amp;B$3,IF(Aloitus_Start!$D$1="Svenska","Information saknas: "&amp;B$3)),"")</f>
        <v>0</v>
      </c>
      <c r="G451" s="98" t="b">
        <f>IF(C451="",IF(Aloitus_Start!$D$1="Suomi","Tieto puuttuu: "&amp;C$3,IF(Aloitus_Start!$D$1="Svenska","Information saknas: "&amp;C$3)),"")</f>
        <v>0</v>
      </c>
    </row>
    <row r="452" spans="1:12" x14ac:dyDescent="0.15">
      <c r="A452" s="3"/>
      <c r="B452" s="101"/>
      <c r="C452" s="102"/>
      <c r="D452" s="43"/>
      <c r="E452" s="19"/>
      <c r="F452" s="124"/>
      <c r="G452" s="124"/>
    </row>
    <row r="453" spans="1:12" x14ac:dyDescent="0.15">
      <c r="A453" s="4"/>
      <c r="B453" s="61"/>
      <c r="C453" s="62"/>
      <c r="D453" s="26">
        <f>C453-B453</f>
        <v>0</v>
      </c>
      <c r="E453" s="23" t="str">
        <f>IF(B453="","",IF(B453=0,"",(C453/B453)-1))</f>
        <v/>
      </c>
      <c r="F453" s="125" t="b">
        <f>IF(B453="",IF(Aloitus_Start!$D$1="Suomi","Tieto puuttuu: "&amp;B$3,IF(Aloitus_Start!$D$1="Svenska","Information saknas: "&amp;B$3)),"")</f>
        <v>0</v>
      </c>
      <c r="G453" s="125" t="b">
        <f>IF(C453="",IF(Aloitus_Start!$D$1="Suomi","Tieto puuttuu: "&amp;C$3,IF(Aloitus_Start!$D$1="Svenska","Information saknas: "&amp;C$3)),"")</f>
        <v>0</v>
      </c>
    </row>
    <row r="454" spans="1:12" x14ac:dyDescent="0.15">
      <c r="A454" s="4"/>
      <c r="B454" s="61"/>
      <c r="C454" s="62"/>
      <c r="D454" s="26">
        <f>C454-B454</f>
        <v>0</v>
      </c>
      <c r="E454" s="23" t="str">
        <f>IF(B454="","",IF(B454=0,"",(C454/B454)-1))</f>
        <v/>
      </c>
      <c r="F454" s="125" t="b">
        <f>IF(B454="",IF(Aloitus_Start!$D$1="Suomi","Tieto puuttuu: "&amp;B$3,IF(Aloitus_Start!$D$1="Svenska","Information saknas: "&amp;B$3)),"")</f>
        <v>0</v>
      </c>
      <c r="G454" s="125" t="b">
        <f>IF(C454="",IF(Aloitus_Start!$D$1="Suomi","Tieto puuttuu: "&amp;C$3,IF(Aloitus_Start!$D$1="Svenska","Information saknas: "&amp;C$3)),"")</f>
        <v>0</v>
      </c>
      <c r="H454" s="38"/>
      <c r="I454" s="14"/>
      <c r="J454" s="14"/>
      <c r="K454" s="89"/>
      <c r="L454" s="90"/>
    </row>
    <row r="455" spans="1:12" x14ac:dyDescent="0.15">
      <c r="A455" s="4"/>
      <c r="B455" s="61"/>
      <c r="C455" s="62"/>
      <c r="D455" s="26">
        <f>C455-B455</f>
        <v>0</v>
      </c>
      <c r="E455" s="23" t="str">
        <f>IF(B455="","",IF(B455=0,"",(C455/B455)-1))</f>
        <v/>
      </c>
      <c r="F455" s="125" t="b">
        <f>IF(B455="",IF(Aloitus_Start!$D$1="Suomi","Tieto puuttuu: "&amp;B$3,IF(Aloitus_Start!$D$1="Svenska","Information saknas: "&amp;B$3)),"")</f>
        <v>0</v>
      </c>
      <c r="G455" s="125" t="b">
        <f>IF(C455="",IF(Aloitus_Start!$D$1="Suomi","Tieto puuttuu: "&amp;C$3,IF(Aloitus_Start!$D$1="Svenska","Information saknas: "&amp;C$3)),"")</f>
        <v>0</v>
      </c>
    </row>
    <row r="456" spans="1:12" x14ac:dyDescent="0.15">
      <c r="A456" s="4"/>
      <c r="B456" s="61"/>
      <c r="C456" s="62"/>
      <c r="D456" s="26">
        <f>C456-B456</f>
        <v>0</v>
      </c>
      <c r="E456" s="23" t="str">
        <f>IF(B456="","",IF(B456=0,"",(C456/B456)-1))</f>
        <v/>
      </c>
      <c r="F456" s="125" t="b">
        <f>IF(B456="",IF(Aloitus_Start!$D$1="Suomi","Tieto puuttuu: "&amp;B$3,IF(Aloitus_Start!$D$1="Svenska","Information saknas: "&amp;B$3)),"")</f>
        <v>0</v>
      </c>
      <c r="G456" s="125" t="b">
        <f>IF(C456="",IF(Aloitus_Start!$D$1="Suomi","Tieto puuttuu: "&amp;C$3,IF(Aloitus_Start!$D$1="Svenska","Information saknas: "&amp;C$3)),"")</f>
        <v>0</v>
      </c>
    </row>
    <row r="457" spans="1:12" x14ac:dyDescent="0.15">
      <c r="A457" s="3"/>
      <c r="B457" s="99"/>
      <c r="C457" s="100"/>
      <c r="D457" s="18"/>
      <c r="E457" s="19"/>
      <c r="F457" s="124"/>
      <c r="G457" s="124"/>
    </row>
    <row r="458" spans="1:12" x14ac:dyDescent="0.15">
      <c r="A458" s="4"/>
      <c r="B458" s="55"/>
      <c r="C458" s="56"/>
      <c r="D458" s="20"/>
      <c r="E458" s="21"/>
      <c r="F458" s="125"/>
      <c r="G458" s="125"/>
    </row>
    <row r="459" spans="1:12" x14ac:dyDescent="0.15">
      <c r="A459" s="5"/>
      <c r="B459" s="71"/>
      <c r="C459" s="72"/>
      <c r="D459" s="40">
        <f t="shared" ref="D459:D464" si="143">C459-B459</f>
        <v>0</v>
      </c>
      <c r="E459" s="23" t="str">
        <f t="shared" ref="E459:E464" si="144">IF(B459="","",IF(B459=0,"",(C459/B459)-1))</f>
        <v/>
      </c>
      <c r="F459" s="126" t="b">
        <f>IF(B459="",IF(Aloitus_Start!$D$1="Suomi","Tieto puuttuu: "&amp;B$3,IF(Aloitus_Start!$D$1="Svenska","Information saknas: "&amp;B$3)),"")</f>
        <v>0</v>
      </c>
      <c r="G459" s="126" t="b">
        <f>IF(C459="",IF(Aloitus_Start!$D$1="Suomi","Tieto puuttuu: "&amp;C$3,IF(Aloitus_Start!$D$1="Svenska","Information saknas: "&amp;C$3)),"")</f>
        <v>0</v>
      </c>
    </row>
    <row r="460" spans="1:12" x14ac:dyDescent="0.15">
      <c r="A460" s="7"/>
      <c r="B460" s="65"/>
      <c r="C460" s="66"/>
      <c r="D460" s="15">
        <f t="shared" si="143"/>
        <v>0</v>
      </c>
      <c r="E460" s="23" t="str">
        <f t="shared" si="144"/>
        <v/>
      </c>
      <c r="F460" s="98" t="b">
        <f>IF(B460="",IF(Aloitus_Start!$D$1="Suomi","Tieto puuttuu: "&amp;B$3,IF(Aloitus_Start!$D$1="Svenska","Information saknas: "&amp;B$3)),"")</f>
        <v>0</v>
      </c>
      <c r="G460" s="98" t="b">
        <f>IF(C460="",IF(Aloitus_Start!$D$1="Suomi","Tieto puuttuu: "&amp;C$3,IF(Aloitus_Start!$D$1="Svenska","Information saknas: "&amp;C$3)),"")</f>
        <v>0</v>
      </c>
    </row>
    <row r="461" spans="1:12" x14ac:dyDescent="0.15">
      <c r="A461" s="7"/>
      <c r="B461" s="65"/>
      <c r="C461" s="66"/>
      <c r="D461" s="15">
        <f t="shared" si="143"/>
        <v>0</v>
      </c>
      <c r="E461" s="23" t="str">
        <f t="shared" si="144"/>
        <v/>
      </c>
      <c r="F461" s="98" t="b">
        <f>IF(B461="",IF(Aloitus_Start!$D$1="Suomi","Tieto puuttuu: "&amp;B$3,IF(Aloitus_Start!$D$1="Svenska","Information saknas: "&amp;B$3)),"")</f>
        <v>0</v>
      </c>
      <c r="G461" s="98" t="b">
        <f>IF(C461="",IF(Aloitus_Start!$D$1="Suomi","Tieto puuttuu: "&amp;C$3,IF(Aloitus_Start!$D$1="Svenska","Information saknas: "&amp;C$3)),"")</f>
        <v>0</v>
      </c>
    </row>
    <row r="462" spans="1:12" x14ac:dyDescent="0.15">
      <c r="A462" s="7"/>
      <c r="B462" s="65"/>
      <c r="C462" s="66"/>
      <c r="D462" s="15">
        <f t="shared" si="143"/>
        <v>0</v>
      </c>
      <c r="E462" s="23" t="str">
        <f t="shared" si="144"/>
        <v/>
      </c>
      <c r="F462" s="98" t="b">
        <f>IF(B462="",IF(Aloitus_Start!$D$1="Suomi","Tieto puuttuu: "&amp;B$3,IF(Aloitus_Start!$D$1="Svenska","Information saknas: "&amp;B$3)),"")</f>
        <v>0</v>
      </c>
      <c r="G462" s="98" t="b">
        <f>IF(C462="",IF(Aloitus_Start!$D$1="Suomi","Tieto puuttuu: "&amp;C$3,IF(Aloitus_Start!$D$1="Svenska","Information saknas: "&amp;C$3)),"")</f>
        <v>0</v>
      </c>
    </row>
    <row r="463" spans="1:12" x14ac:dyDescent="0.15">
      <c r="A463" s="7"/>
      <c r="B463" s="65"/>
      <c r="C463" s="66"/>
      <c r="D463" s="15">
        <f t="shared" si="143"/>
        <v>0</v>
      </c>
      <c r="E463" s="23" t="str">
        <f t="shared" si="144"/>
        <v/>
      </c>
      <c r="F463" s="98" t="b">
        <f>IF(B463="",IF(Aloitus_Start!$D$1="Suomi","Tieto puuttuu: "&amp;B$3,IF(Aloitus_Start!$D$1="Svenska","Information saknas: "&amp;B$3)),"")</f>
        <v>0</v>
      </c>
      <c r="G463" s="98" t="b">
        <f>IF(C463="",IF(Aloitus_Start!$D$1="Suomi","Tieto puuttuu: "&amp;C$3,IF(Aloitus_Start!$D$1="Svenska","Information saknas: "&amp;C$3)),"")</f>
        <v>0</v>
      </c>
    </row>
    <row r="464" spans="1:12" x14ac:dyDescent="0.15">
      <c r="A464" s="4"/>
      <c r="B464" s="55"/>
      <c r="C464" s="56"/>
      <c r="D464" s="20">
        <f t="shared" si="143"/>
        <v>0</v>
      </c>
      <c r="E464" s="23" t="str">
        <f t="shared" si="144"/>
        <v/>
      </c>
      <c r="F464" s="125" t="b">
        <f>IF(B464="",IF(Aloitus_Start!$D$1="Suomi","Tieto puuttuu: "&amp;B$3,IF(Aloitus_Start!$D$1="Svenska","Information saknas: "&amp;B$3)),"")</f>
        <v>0</v>
      </c>
      <c r="G464" s="125" t="b">
        <f>IF(C464="",IF(Aloitus_Start!$D$1="Suomi","Tieto puuttuu: "&amp;C$3,IF(Aloitus_Start!$D$1="Svenska","Information saknas: "&amp;C$3)),"")</f>
        <v>0</v>
      </c>
    </row>
    <row r="465" spans="1:12" x14ac:dyDescent="0.15">
      <c r="A465" s="4"/>
      <c r="B465" s="55"/>
      <c r="C465" s="56"/>
      <c r="D465" s="20"/>
      <c r="E465" s="49"/>
      <c r="F465" s="125"/>
      <c r="G465" s="125"/>
    </row>
    <row r="466" spans="1:12" x14ac:dyDescent="0.15">
      <c r="A466" s="7"/>
      <c r="B466" s="65"/>
      <c r="C466" s="66"/>
      <c r="D466" s="15">
        <f>C466-B466</f>
        <v>0</v>
      </c>
      <c r="E466" s="23" t="str">
        <f>IF(B466="","",IF(B466=0,"",(C466/B466)-1))</f>
        <v/>
      </c>
      <c r="F466" s="98" t="b">
        <f>IF(B466="",IF(Aloitus_Start!$D$1="Suomi","Tieto puuttuu: "&amp;B$3,IF(Aloitus_Start!$D$1="Svenska","Information saknas: "&amp;B$3)),"")</f>
        <v>0</v>
      </c>
      <c r="G466" s="98" t="b">
        <f>IF(C466="",IF(Aloitus_Start!$D$1="Suomi","Tieto puuttuu: "&amp;C$3,IF(Aloitus_Start!$D$1="Svenska","Information saknas: "&amp;C$3)),"")</f>
        <v>0</v>
      </c>
      <c r="H466" s="38"/>
      <c r="I466" s="14"/>
      <c r="J466" s="14"/>
      <c r="K466" s="89"/>
      <c r="L466" s="90"/>
    </row>
    <row r="467" spans="1:12" x14ac:dyDescent="0.15">
      <c r="A467" s="7"/>
      <c r="B467" s="65"/>
      <c r="C467" s="66"/>
      <c r="D467" s="15">
        <f>C467-B467</f>
        <v>0</v>
      </c>
      <c r="E467" s="23" t="str">
        <f>IF(B467="","",IF(B467=0,"",(C467/B467)-1))</f>
        <v/>
      </c>
      <c r="F467" s="98" t="b">
        <f>IF(B467="",IF(Aloitus_Start!$D$1="Suomi","Tieto puuttuu: "&amp;B$3,IF(Aloitus_Start!$D$1="Svenska","Information saknas: "&amp;B$3)),"")</f>
        <v>0</v>
      </c>
      <c r="G467" s="98" t="b">
        <f>IF(C467="",IF(Aloitus_Start!$D$1="Suomi","Tieto puuttuu: "&amp;C$3,IF(Aloitus_Start!$D$1="Svenska","Information saknas: "&amp;C$3)),"")</f>
        <v>0</v>
      </c>
    </row>
    <row r="468" spans="1:12" x14ac:dyDescent="0.15">
      <c r="A468" s="8"/>
      <c r="B468" s="67"/>
      <c r="C468" s="68"/>
      <c r="D468" s="30"/>
      <c r="E468" s="50"/>
      <c r="F468" s="128"/>
      <c r="G468" s="128"/>
    </row>
    <row r="469" spans="1:12" x14ac:dyDescent="0.15">
      <c r="A469" s="3"/>
      <c r="B469" s="99"/>
      <c r="C469" s="100"/>
      <c r="D469" s="18"/>
      <c r="E469" s="51"/>
      <c r="F469" s="124"/>
      <c r="G469" s="124"/>
      <c r="H469" s="38"/>
      <c r="I469" s="14"/>
      <c r="J469" s="14"/>
      <c r="K469" s="89"/>
      <c r="L469" s="90"/>
    </row>
    <row r="470" spans="1:12" x14ac:dyDescent="0.15">
      <c r="A470" s="4"/>
      <c r="B470" s="55"/>
      <c r="C470" s="56"/>
      <c r="D470" s="20">
        <f t="shared" ref="D470:D491" si="145">C470-B470</f>
        <v>0</v>
      </c>
      <c r="E470" s="23" t="str">
        <f t="shared" ref="E470:E491" si="146">IF(B470="","",IF(B470=0,"",(C470/B470)-1))</f>
        <v/>
      </c>
      <c r="F470" s="125" t="b">
        <f>IF(B470="",IF(Aloitus_Start!$D$1="Suomi","Tieto puuttuu: "&amp;B$3,IF(Aloitus_Start!$D$1="Svenska","Information saknas: "&amp;B$3)),"")</f>
        <v>0</v>
      </c>
      <c r="G470" s="125" t="b">
        <f>IF(C470="",IF(Aloitus_Start!$D$1="Suomi","Tieto puuttuu: "&amp;C$3,IF(Aloitus_Start!$D$1="Svenska","Information saknas: "&amp;C$3)),"")</f>
        <v>0</v>
      </c>
      <c r="I470" s="14"/>
      <c r="J470" s="14"/>
      <c r="K470" s="89"/>
      <c r="L470" s="90"/>
    </row>
    <row r="471" spans="1:12" x14ac:dyDescent="0.15">
      <c r="A471" s="5"/>
      <c r="B471" s="71"/>
      <c r="C471" s="72"/>
      <c r="D471" s="40">
        <f t="shared" si="145"/>
        <v>0</v>
      </c>
      <c r="E471" s="23" t="str">
        <f t="shared" si="146"/>
        <v/>
      </c>
      <c r="F471" s="126" t="b">
        <f>IF(B471="",IF(Aloitus_Start!$D$1="Suomi","Tieto puuttuu: "&amp;B$3,IF(Aloitus_Start!$D$1="Svenska","Information saknas: "&amp;B$3)),"")</f>
        <v>0</v>
      </c>
      <c r="G471" s="126" t="b">
        <f>IF(C471="",IF(Aloitus_Start!$D$1="Suomi","Tieto puuttuu: "&amp;C$3,IF(Aloitus_Start!$D$1="Svenska","Information saknas: "&amp;C$3)),"")</f>
        <v>0</v>
      </c>
    </row>
    <row r="472" spans="1:12" x14ac:dyDescent="0.15">
      <c r="A472" s="7"/>
      <c r="B472" s="65"/>
      <c r="C472" s="66"/>
      <c r="D472" s="15">
        <f t="shared" si="145"/>
        <v>0</v>
      </c>
      <c r="E472" s="23" t="str">
        <f t="shared" si="146"/>
        <v/>
      </c>
      <c r="F472" s="98" t="b">
        <f>IF(B472="",IF(Aloitus_Start!$D$1="Suomi","Tieto puuttuu: "&amp;B$3,IF(Aloitus_Start!$D$1="Svenska","Information saknas: "&amp;B$3)),"")</f>
        <v>0</v>
      </c>
      <c r="G472" s="98" t="b">
        <f>IF(C472="",IF(Aloitus_Start!$D$1="Suomi","Tieto puuttuu: "&amp;C$3,IF(Aloitus_Start!$D$1="Svenska","Information saknas: "&amp;C$3)),"")</f>
        <v>0</v>
      </c>
    </row>
    <row r="473" spans="1:12" x14ac:dyDescent="0.15">
      <c r="A473" s="7"/>
      <c r="B473" s="65"/>
      <c r="C473" s="66"/>
      <c r="D473" s="15">
        <f t="shared" si="145"/>
        <v>0</v>
      </c>
      <c r="E473" s="23" t="str">
        <f t="shared" si="146"/>
        <v/>
      </c>
      <c r="F473" s="98" t="b">
        <f>IF(B473="",IF(Aloitus_Start!$D$1="Suomi","Tieto puuttuu: "&amp;B$3,IF(Aloitus_Start!$D$1="Svenska","Information saknas: "&amp;B$3)),"")</f>
        <v>0</v>
      </c>
      <c r="G473" s="98" t="b">
        <f>IF(C473="",IF(Aloitus_Start!$D$1="Suomi","Tieto puuttuu: "&amp;C$3,IF(Aloitus_Start!$D$1="Svenska","Information saknas: "&amp;C$3)),"")</f>
        <v>0</v>
      </c>
    </row>
    <row r="474" spans="1:12" x14ac:dyDescent="0.15">
      <c r="A474" s="5"/>
      <c r="B474" s="71"/>
      <c r="C474" s="72"/>
      <c r="D474" s="40">
        <f t="shared" si="145"/>
        <v>0</v>
      </c>
      <c r="E474" s="23" t="str">
        <f t="shared" si="146"/>
        <v/>
      </c>
      <c r="F474" s="126" t="b">
        <f>IF(B474="",IF(Aloitus_Start!$D$1="Suomi","Tieto puuttuu: "&amp;B$3,IF(Aloitus_Start!$D$1="Svenska","Information saknas: "&amp;B$3)),"")</f>
        <v>0</v>
      </c>
      <c r="G474" s="126" t="b">
        <f>IF(C474="",IF(Aloitus_Start!$D$1="Suomi","Tieto puuttuu: "&amp;C$3,IF(Aloitus_Start!$D$1="Svenska","Information saknas: "&amp;C$3)),"")</f>
        <v>0</v>
      </c>
      <c r="I474" s="14"/>
      <c r="J474" s="14"/>
      <c r="K474" s="89"/>
      <c r="L474" s="90"/>
    </row>
    <row r="475" spans="1:12" x14ac:dyDescent="0.15">
      <c r="A475" s="6"/>
      <c r="B475" s="73"/>
      <c r="C475" s="74"/>
      <c r="D475" s="41">
        <f t="shared" si="145"/>
        <v>0</v>
      </c>
      <c r="E475" s="25" t="str">
        <f t="shared" si="146"/>
        <v/>
      </c>
      <c r="F475" s="127" t="b">
        <f>IF(B475="",IF(Aloitus_Start!$D$1="Suomi","Tieto puuttuu: "&amp;B$3,IF(Aloitus_Start!$D$1="Svenska","Information saknas: "&amp;B$3)),"")</f>
        <v>0</v>
      </c>
      <c r="G475" s="127" t="b">
        <f>IF(C475="",IF(Aloitus_Start!$D$1="Suomi","Tieto puuttuu: "&amp;C$3,IF(Aloitus_Start!$D$1="Svenska","Information saknas: "&amp;C$3)),"")</f>
        <v>0</v>
      </c>
    </row>
    <row r="476" spans="1:12" x14ac:dyDescent="0.15">
      <c r="A476" s="7"/>
      <c r="B476" s="65"/>
      <c r="C476" s="66"/>
      <c r="D476" s="15">
        <f t="shared" si="145"/>
        <v>0</v>
      </c>
      <c r="E476" s="23" t="str">
        <f t="shared" si="146"/>
        <v/>
      </c>
      <c r="F476" s="98" t="b">
        <f>IF(B476="",IF(Aloitus_Start!$D$1="Suomi","Tieto puuttuu: "&amp;B$3,IF(Aloitus_Start!$D$1="Svenska","Information saknas: "&amp;B$3)),"")</f>
        <v>0</v>
      </c>
      <c r="G476" s="98" t="b">
        <f>IF(C476="",IF(Aloitus_Start!$D$1="Suomi","Tieto puuttuu: "&amp;C$3,IF(Aloitus_Start!$D$1="Svenska","Information saknas: "&amp;C$3)),"")</f>
        <v>0</v>
      </c>
    </row>
    <row r="477" spans="1:12" x14ac:dyDescent="0.15">
      <c r="A477" s="7"/>
      <c r="B477" s="65"/>
      <c r="C477" s="66"/>
      <c r="D477" s="15">
        <f t="shared" si="145"/>
        <v>0</v>
      </c>
      <c r="E477" s="23" t="str">
        <f t="shared" si="146"/>
        <v/>
      </c>
      <c r="F477" s="98" t="b">
        <f>IF(B477="",IF(Aloitus_Start!$D$1="Suomi","Tieto puuttuu: "&amp;B$3,IF(Aloitus_Start!$D$1="Svenska","Information saknas: "&amp;B$3)),"")</f>
        <v>0</v>
      </c>
      <c r="G477" s="98" t="b">
        <f>IF(C477="",IF(Aloitus_Start!$D$1="Suomi","Tieto puuttuu: "&amp;C$3,IF(Aloitus_Start!$D$1="Svenska","Information saknas: "&amp;C$3)),"")</f>
        <v>0</v>
      </c>
    </row>
    <row r="478" spans="1:12" x14ac:dyDescent="0.15">
      <c r="A478" s="7"/>
      <c r="B478" s="65"/>
      <c r="C478" s="66"/>
      <c r="D478" s="15">
        <f t="shared" si="145"/>
        <v>0</v>
      </c>
      <c r="E478" s="23" t="str">
        <f t="shared" si="146"/>
        <v/>
      </c>
      <c r="F478" s="98" t="b">
        <f>IF(B478="",IF(Aloitus_Start!$D$1="Suomi","Tieto puuttuu: "&amp;B$3,IF(Aloitus_Start!$D$1="Svenska","Information saknas: "&amp;B$3)),"")</f>
        <v>0</v>
      </c>
      <c r="G478" s="98" t="b">
        <f>IF(C478="",IF(Aloitus_Start!$D$1="Suomi","Tieto puuttuu: "&amp;C$3,IF(Aloitus_Start!$D$1="Svenska","Information saknas: "&amp;C$3)),"")</f>
        <v>0</v>
      </c>
    </row>
    <row r="479" spans="1:12" x14ac:dyDescent="0.15">
      <c r="A479" s="6"/>
      <c r="B479" s="73"/>
      <c r="C479" s="74"/>
      <c r="D479" s="41">
        <f t="shared" si="145"/>
        <v>0</v>
      </c>
      <c r="E479" s="25" t="str">
        <f t="shared" si="146"/>
        <v/>
      </c>
      <c r="F479" s="127" t="b">
        <f>IF(B479="",IF(Aloitus_Start!$D$1="Suomi","Tieto puuttuu: "&amp;B$3,IF(Aloitus_Start!$D$1="Svenska","Information saknas: "&amp;B$3)),"")</f>
        <v>0</v>
      </c>
      <c r="G479" s="127" t="b">
        <f>IF(C479="",IF(Aloitus_Start!$D$1="Suomi","Tieto puuttuu: "&amp;C$3,IF(Aloitus_Start!$D$1="Svenska","Information saknas: "&amp;C$3)),"")</f>
        <v>0</v>
      </c>
      <c r="I479" s="14"/>
      <c r="J479" s="14"/>
      <c r="K479" s="89"/>
      <c r="L479" s="90"/>
    </row>
    <row r="480" spans="1:12" x14ac:dyDescent="0.15">
      <c r="A480" s="7"/>
      <c r="B480" s="65"/>
      <c r="C480" s="66"/>
      <c r="D480" s="15">
        <f t="shared" si="145"/>
        <v>0</v>
      </c>
      <c r="E480" s="23" t="str">
        <f t="shared" si="146"/>
        <v/>
      </c>
      <c r="F480" s="98" t="b">
        <f>IF(B480="",IF(Aloitus_Start!$D$1="Suomi","Tieto puuttuu: "&amp;B$3,IF(Aloitus_Start!$D$1="Svenska","Information saknas: "&amp;B$3)),"")</f>
        <v>0</v>
      </c>
      <c r="G480" s="98" t="b">
        <f>IF(C480="",IF(Aloitus_Start!$D$1="Suomi","Tieto puuttuu: "&amp;C$3,IF(Aloitus_Start!$D$1="Svenska","Information saknas: "&amp;C$3)),"")</f>
        <v>0</v>
      </c>
      <c r="H480" s="38"/>
      <c r="I480" s="14"/>
      <c r="J480" s="14"/>
      <c r="K480" s="89"/>
      <c r="L480" s="90"/>
    </row>
    <row r="481" spans="1:12" x14ac:dyDescent="0.15">
      <c r="A481" s="7"/>
      <c r="B481" s="65"/>
      <c r="C481" s="66"/>
      <c r="D481" s="15">
        <f t="shared" si="145"/>
        <v>0</v>
      </c>
      <c r="E481" s="23" t="str">
        <f t="shared" si="146"/>
        <v/>
      </c>
      <c r="F481" s="98" t="b">
        <f>IF(B481="",IF(Aloitus_Start!$D$1="Suomi","Tieto puuttuu: "&amp;B$3,IF(Aloitus_Start!$D$1="Svenska","Information saknas: "&amp;B$3)),"")</f>
        <v>0</v>
      </c>
      <c r="G481" s="98" t="b">
        <f>IF(C481="",IF(Aloitus_Start!$D$1="Suomi","Tieto puuttuu: "&amp;C$3,IF(Aloitus_Start!$D$1="Svenska","Information saknas: "&amp;C$3)),"")</f>
        <v>0</v>
      </c>
    </row>
    <row r="482" spans="1:12" x14ac:dyDescent="0.15">
      <c r="A482" s="7"/>
      <c r="B482" s="65"/>
      <c r="C482" s="66"/>
      <c r="D482" s="15">
        <f t="shared" si="145"/>
        <v>0</v>
      </c>
      <c r="E482" s="23" t="str">
        <f t="shared" si="146"/>
        <v/>
      </c>
      <c r="F482" s="98" t="b">
        <f>IF(B482="",IF(Aloitus_Start!$D$1="Suomi","Tieto puuttuu: "&amp;B$3,IF(Aloitus_Start!$D$1="Svenska","Information saknas: "&amp;B$3)),"")</f>
        <v>0</v>
      </c>
      <c r="G482" s="98" t="b">
        <f>IF(C482="",IF(Aloitus_Start!$D$1="Suomi","Tieto puuttuu: "&amp;C$3,IF(Aloitus_Start!$D$1="Svenska","Information saknas: "&amp;C$3)),"")</f>
        <v>0</v>
      </c>
    </row>
    <row r="483" spans="1:12" x14ac:dyDescent="0.15">
      <c r="A483" s="7"/>
      <c r="B483" s="65"/>
      <c r="C483" s="66"/>
      <c r="D483" s="15">
        <f t="shared" si="145"/>
        <v>0</v>
      </c>
      <c r="E483" s="23" t="str">
        <f t="shared" si="146"/>
        <v/>
      </c>
      <c r="F483" s="98" t="b">
        <f>IF(B483="",IF(Aloitus_Start!$D$1="Suomi","Tieto puuttuu: "&amp;B$3,IF(Aloitus_Start!$D$1="Svenska","Information saknas: "&amp;B$3)),"")</f>
        <v>0</v>
      </c>
      <c r="G483" s="98" t="b">
        <f>IF(C483="",IF(Aloitus_Start!$D$1="Suomi","Tieto puuttuu: "&amp;C$3,IF(Aloitus_Start!$D$1="Svenska","Information saknas: "&amp;C$3)),"")</f>
        <v>0</v>
      </c>
    </row>
    <row r="484" spans="1:12" x14ac:dyDescent="0.15">
      <c r="A484" s="6"/>
      <c r="B484" s="73"/>
      <c r="C484" s="74"/>
      <c r="D484" s="41">
        <f t="shared" si="145"/>
        <v>0</v>
      </c>
      <c r="E484" s="25" t="str">
        <f t="shared" si="146"/>
        <v/>
      </c>
      <c r="F484" s="127" t="b">
        <f>IF(B484="",IF(Aloitus_Start!$D$1="Suomi","Tieto puuttuu: "&amp;B$3,IF(Aloitus_Start!$D$1="Svenska","Information saknas: "&amp;B$3)),"")</f>
        <v>0</v>
      </c>
      <c r="G484" s="127" t="b">
        <f>IF(C484="",IF(Aloitus_Start!$D$1="Suomi","Tieto puuttuu: "&amp;C$3,IF(Aloitus_Start!$D$1="Svenska","Information saknas: "&amp;C$3)),"")</f>
        <v>0</v>
      </c>
      <c r="H484" s="38"/>
      <c r="I484" s="14"/>
      <c r="J484" s="14"/>
      <c r="K484" s="89"/>
      <c r="L484" s="90"/>
    </row>
    <row r="485" spans="1:12" x14ac:dyDescent="0.15">
      <c r="A485" s="5"/>
      <c r="B485" s="71"/>
      <c r="C485" s="72"/>
      <c r="D485" s="40">
        <f t="shared" si="145"/>
        <v>0</v>
      </c>
      <c r="E485" s="23" t="str">
        <f t="shared" si="146"/>
        <v/>
      </c>
      <c r="F485" s="126" t="b">
        <f>IF(B485="",IF(Aloitus_Start!$D$1="Suomi","Tieto puuttuu: "&amp;B$3,IF(Aloitus_Start!$D$1="Svenska","Information saknas: "&amp;B$3)),"")</f>
        <v>0</v>
      </c>
      <c r="G485" s="126" t="b">
        <f>IF(C485="",IF(Aloitus_Start!$D$1="Suomi","Tieto puuttuu: "&amp;C$3,IF(Aloitus_Start!$D$1="Svenska","Information saknas: "&amp;C$3)),"")</f>
        <v>0</v>
      </c>
      <c r="H485" s="38"/>
      <c r="I485" s="14"/>
      <c r="J485" s="14"/>
      <c r="K485" s="89"/>
      <c r="L485" s="90"/>
    </row>
    <row r="486" spans="1:12" x14ac:dyDescent="0.15">
      <c r="A486" s="7"/>
      <c r="B486" s="65"/>
      <c r="C486" s="66"/>
      <c r="D486" s="15">
        <f t="shared" si="145"/>
        <v>0</v>
      </c>
      <c r="E486" s="23" t="str">
        <f t="shared" si="146"/>
        <v/>
      </c>
      <c r="F486" s="98" t="b">
        <f>IF(B486="",IF(Aloitus_Start!$D$1="Suomi","Tieto puuttuu: "&amp;B$3,IF(Aloitus_Start!$D$1="Svenska","Information saknas: "&amp;B$3)),"")</f>
        <v>0</v>
      </c>
      <c r="G486" s="98" t="b">
        <f>IF(C486="",IF(Aloitus_Start!$D$1="Suomi","Tieto puuttuu: "&amp;C$3,IF(Aloitus_Start!$D$1="Svenska","Information saknas: "&amp;C$3)),"")</f>
        <v>0</v>
      </c>
      <c r="H486" s="38"/>
      <c r="I486" s="14"/>
      <c r="J486" s="14"/>
      <c r="K486" s="89"/>
      <c r="L486" s="90"/>
    </row>
    <row r="487" spans="1:12" x14ac:dyDescent="0.15">
      <c r="A487" s="7"/>
      <c r="B487" s="65"/>
      <c r="C487" s="66"/>
      <c r="D487" s="15">
        <f t="shared" si="145"/>
        <v>0</v>
      </c>
      <c r="E487" s="23" t="str">
        <f t="shared" si="146"/>
        <v/>
      </c>
      <c r="F487" s="98" t="b">
        <f>IF(B487="",IF(Aloitus_Start!$D$1="Suomi","Tieto puuttuu: "&amp;B$3,IF(Aloitus_Start!$D$1="Svenska","Information saknas: "&amp;B$3)),"")</f>
        <v>0</v>
      </c>
      <c r="G487" s="98" t="b">
        <f>IF(C487="",IF(Aloitus_Start!$D$1="Suomi","Tieto puuttuu: "&amp;C$3,IF(Aloitus_Start!$D$1="Svenska","Information saknas: "&amp;C$3)),"")</f>
        <v>0</v>
      </c>
    </row>
    <row r="488" spans="1:12" x14ac:dyDescent="0.15">
      <c r="A488" s="7"/>
      <c r="B488" s="65"/>
      <c r="C488" s="66"/>
      <c r="D488" s="15">
        <f t="shared" si="145"/>
        <v>0</v>
      </c>
      <c r="E488" s="23" t="str">
        <f t="shared" si="146"/>
        <v/>
      </c>
      <c r="F488" s="98" t="b">
        <f>IF(B488="",IF(Aloitus_Start!$D$1="Suomi","Tieto puuttuu: "&amp;B$3,IF(Aloitus_Start!$D$1="Svenska","Information saknas: "&amp;B$3)),"")</f>
        <v>0</v>
      </c>
      <c r="G488" s="98" t="b">
        <f>IF(C488="",IF(Aloitus_Start!$D$1="Suomi","Tieto puuttuu: "&amp;C$3,IF(Aloitus_Start!$D$1="Svenska","Information saknas: "&amp;C$3)),"")</f>
        <v>0</v>
      </c>
    </row>
    <row r="489" spans="1:12" x14ac:dyDescent="0.15">
      <c r="A489" s="5"/>
      <c r="B489" s="71"/>
      <c r="C489" s="72"/>
      <c r="D489" s="40">
        <f t="shared" si="145"/>
        <v>0</v>
      </c>
      <c r="E489" s="23" t="str">
        <f t="shared" si="146"/>
        <v/>
      </c>
      <c r="F489" s="126" t="b">
        <f>IF(B489="",IF(Aloitus_Start!$D$1="Suomi","Tieto puuttuu: "&amp;B$3,IF(Aloitus_Start!$D$1="Svenska","Information saknas: "&amp;B$3)),"")</f>
        <v>0</v>
      </c>
      <c r="G489" s="126" t="b">
        <f>IF(C489="",IF(Aloitus_Start!$D$1="Suomi","Tieto puuttuu: "&amp;C$3,IF(Aloitus_Start!$D$1="Svenska","Information saknas: "&amp;C$3)),"")</f>
        <v>0</v>
      </c>
      <c r="H489" s="38"/>
      <c r="I489" s="14"/>
      <c r="J489" s="14"/>
      <c r="K489" s="89"/>
      <c r="L489" s="90"/>
    </row>
    <row r="490" spans="1:12" x14ac:dyDescent="0.15">
      <c r="A490" s="5"/>
      <c r="B490" s="71"/>
      <c r="C490" s="72"/>
      <c r="D490" s="40">
        <f t="shared" si="145"/>
        <v>0</v>
      </c>
      <c r="E490" s="23" t="str">
        <f t="shared" si="146"/>
        <v/>
      </c>
      <c r="F490" s="126" t="b">
        <f>IF(B490="",IF(Aloitus_Start!$D$1="Suomi","Tieto puuttuu: "&amp;B$3,IF(Aloitus_Start!$D$1="Svenska","Information saknas: "&amp;B$3)),"")</f>
        <v>0</v>
      </c>
      <c r="G490" s="126" t="b">
        <f>IF(C490="",IF(Aloitus_Start!$D$1="Suomi","Tieto puuttuu: "&amp;C$3,IF(Aloitus_Start!$D$1="Svenska","Information saknas: "&amp;C$3)),"")</f>
        <v>0</v>
      </c>
      <c r="I490" s="14"/>
      <c r="J490" s="14"/>
      <c r="K490" s="89"/>
      <c r="L490" s="90"/>
    </row>
    <row r="491" spans="1:12" x14ac:dyDescent="0.15">
      <c r="A491" s="5"/>
      <c r="B491" s="71"/>
      <c r="C491" s="72"/>
      <c r="D491" s="40">
        <f t="shared" si="145"/>
        <v>0</v>
      </c>
      <c r="E491" s="23" t="str">
        <f t="shared" si="146"/>
        <v/>
      </c>
      <c r="F491" s="126" t="b">
        <f>IF(B491="",IF(Aloitus_Start!$D$1="Suomi","Tieto puuttuu: "&amp;B$3,IF(Aloitus_Start!$D$1="Svenska","Information saknas: "&amp;B$3)),"")</f>
        <v>0</v>
      </c>
      <c r="G491" s="126" t="b">
        <f>IF(C491="",IF(Aloitus_Start!$D$1="Suomi","Tieto puuttuu: "&amp;C$3,IF(Aloitus_Start!$D$1="Svenska","Information saknas: "&amp;C$3)),"")</f>
        <v>0</v>
      </c>
    </row>
    <row r="492" spans="1:12" x14ac:dyDescent="0.15">
      <c r="A492" s="3"/>
      <c r="B492" s="99"/>
      <c r="C492" s="100"/>
      <c r="D492" s="18"/>
      <c r="E492" s="51"/>
      <c r="F492" s="124"/>
      <c r="G492" s="124"/>
    </row>
    <row r="493" spans="1:12" x14ac:dyDescent="0.15">
      <c r="A493" s="4"/>
      <c r="B493" s="55"/>
      <c r="C493" s="56"/>
      <c r="D493" s="20">
        <f t="shared" ref="D493:D511" si="147">C493-B493</f>
        <v>0</v>
      </c>
      <c r="E493" s="23" t="str">
        <f t="shared" ref="E493:E511" si="148">IF(B493="","",IF(B493=0,"",(C493/B493)-1))</f>
        <v/>
      </c>
      <c r="F493" s="125" t="b">
        <f>IF(B493="",IF(Aloitus_Start!$D$1="Suomi","Tieto puuttuu: "&amp;B$3,IF(Aloitus_Start!$D$1="Svenska","Information saknas: "&amp;B$3)),"")</f>
        <v>0</v>
      </c>
      <c r="G493" s="125" t="b">
        <f>IF(C493="",IF(Aloitus_Start!$D$1="Suomi","Tieto puuttuu: "&amp;C$3,IF(Aloitus_Start!$D$1="Svenska","Information saknas: "&amp;C$3)),"")</f>
        <v>0</v>
      </c>
    </row>
    <row r="494" spans="1:12" x14ac:dyDescent="0.15">
      <c r="A494" s="5"/>
      <c r="B494" s="71"/>
      <c r="C494" s="72"/>
      <c r="D494" s="40">
        <f t="shared" si="147"/>
        <v>0</v>
      </c>
      <c r="E494" s="23" t="str">
        <f t="shared" si="148"/>
        <v/>
      </c>
      <c r="F494" s="126" t="b">
        <f>IF(B494="",IF(Aloitus_Start!$D$1="Suomi","Tieto puuttuu: "&amp;B$3,IF(Aloitus_Start!$D$1="Svenska","Information saknas: "&amp;B$3)),"")</f>
        <v>0</v>
      </c>
      <c r="G494" s="126" t="b">
        <f>IF(C494="",IF(Aloitus_Start!$D$1="Suomi","Tieto puuttuu: "&amp;C$3,IF(Aloitus_Start!$D$1="Svenska","Information saknas: "&amp;C$3)),"")</f>
        <v>0</v>
      </c>
      <c r="I494" s="14"/>
      <c r="J494" s="14"/>
      <c r="K494" s="89"/>
      <c r="L494" s="90"/>
    </row>
    <row r="495" spans="1:12" x14ac:dyDescent="0.15">
      <c r="A495" s="6"/>
      <c r="B495" s="73"/>
      <c r="C495" s="74"/>
      <c r="D495" s="41">
        <f t="shared" si="147"/>
        <v>0</v>
      </c>
      <c r="E495" s="25" t="str">
        <f t="shared" si="148"/>
        <v/>
      </c>
      <c r="F495" s="127" t="b">
        <f>IF(B495="",IF(Aloitus_Start!$D$1="Suomi","Tieto puuttuu: "&amp;B$3,IF(Aloitus_Start!$D$1="Svenska","Information saknas: "&amp;B$3)),"")</f>
        <v>0</v>
      </c>
      <c r="G495" s="127" t="b">
        <f>IF(C495="",IF(Aloitus_Start!$D$1="Suomi","Tieto puuttuu: "&amp;C$3,IF(Aloitus_Start!$D$1="Svenska","Information saknas: "&amp;C$3)),"")</f>
        <v>0</v>
      </c>
    </row>
    <row r="496" spans="1:12" x14ac:dyDescent="0.15">
      <c r="A496" s="7"/>
      <c r="B496" s="65"/>
      <c r="C496" s="66"/>
      <c r="D496" s="15">
        <f t="shared" si="147"/>
        <v>0</v>
      </c>
      <c r="E496" s="23" t="str">
        <f t="shared" si="148"/>
        <v/>
      </c>
      <c r="F496" s="98" t="b">
        <f>IF(B496="",IF(Aloitus_Start!$D$1="Suomi","Tieto puuttuu: "&amp;B$3,IF(Aloitus_Start!$D$1="Svenska","Information saknas: "&amp;B$3)),"")</f>
        <v>0</v>
      </c>
      <c r="G496" s="98" t="b">
        <f>IF(C496="",IF(Aloitus_Start!$D$1="Suomi","Tieto puuttuu: "&amp;C$3,IF(Aloitus_Start!$D$1="Svenska","Information saknas: "&amp;C$3)),"")</f>
        <v>0</v>
      </c>
    </row>
    <row r="497" spans="1:12" x14ac:dyDescent="0.15">
      <c r="A497" s="7"/>
      <c r="B497" s="65"/>
      <c r="C497" s="66"/>
      <c r="D497" s="15">
        <f t="shared" si="147"/>
        <v>0</v>
      </c>
      <c r="E497" s="23" t="str">
        <f t="shared" si="148"/>
        <v/>
      </c>
      <c r="F497" s="98" t="b">
        <f>IF(B497="",IF(Aloitus_Start!$D$1="Suomi","Tieto puuttuu: "&amp;B$3,IF(Aloitus_Start!$D$1="Svenska","Information saknas: "&amp;B$3)),"")</f>
        <v>0</v>
      </c>
      <c r="G497" s="98" t="b">
        <f>IF(C497="",IF(Aloitus_Start!$D$1="Suomi","Tieto puuttuu: "&amp;C$3,IF(Aloitus_Start!$D$1="Svenska","Information saknas: "&amp;C$3)),"")</f>
        <v>0</v>
      </c>
    </row>
    <row r="498" spans="1:12" x14ac:dyDescent="0.15">
      <c r="A498" s="7"/>
      <c r="B498" s="65"/>
      <c r="C498" s="66"/>
      <c r="D498" s="15">
        <f t="shared" si="147"/>
        <v>0</v>
      </c>
      <c r="E498" s="23" t="str">
        <f t="shared" si="148"/>
        <v/>
      </c>
      <c r="F498" s="98" t="b">
        <f>IF(B498="",IF(Aloitus_Start!$D$1="Suomi","Tieto puuttuu: "&amp;B$3,IF(Aloitus_Start!$D$1="Svenska","Information saknas: "&amp;B$3)),"")</f>
        <v>0</v>
      </c>
      <c r="G498" s="98" t="b">
        <f>IF(C498="",IF(Aloitus_Start!$D$1="Suomi","Tieto puuttuu: "&amp;C$3,IF(Aloitus_Start!$D$1="Svenska","Information saknas: "&amp;C$3)),"")</f>
        <v>0</v>
      </c>
    </row>
    <row r="499" spans="1:12" x14ac:dyDescent="0.15">
      <c r="A499" s="6"/>
      <c r="B499" s="73"/>
      <c r="C499" s="74"/>
      <c r="D499" s="41">
        <f t="shared" si="147"/>
        <v>0</v>
      </c>
      <c r="E499" s="25" t="str">
        <f t="shared" si="148"/>
        <v/>
      </c>
      <c r="F499" s="127" t="b">
        <f>IF(B499="",IF(Aloitus_Start!$D$1="Suomi","Tieto puuttuu: "&amp;B$3,IF(Aloitus_Start!$D$1="Svenska","Information saknas: "&amp;B$3)),"")</f>
        <v>0</v>
      </c>
      <c r="G499" s="127" t="b">
        <f>IF(C499="",IF(Aloitus_Start!$D$1="Suomi","Tieto puuttuu: "&amp;C$3,IF(Aloitus_Start!$D$1="Svenska","Information saknas: "&amp;C$3)),"")</f>
        <v>0</v>
      </c>
      <c r="I499" s="14"/>
      <c r="J499" s="14"/>
      <c r="K499" s="89"/>
      <c r="L499" s="90"/>
    </row>
    <row r="500" spans="1:12" x14ac:dyDescent="0.15">
      <c r="A500" s="7"/>
      <c r="B500" s="65"/>
      <c r="C500" s="66"/>
      <c r="D500" s="15">
        <f t="shared" si="147"/>
        <v>0</v>
      </c>
      <c r="E500" s="23" t="str">
        <f t="shared" si="148"/>
        <v/>
      </c>
      <c r="F500" s="98" t="b">
        <f>IF(B500="",IF(Aloitus_Start!$D$1="Suomi","Tieto puuttuu: "&amp;B$3,IF(Aloitus_Start!$D$1="Svenska","Information saknas: "&amp;B$3)),"")</f>
        <v>0</v>
      </c>
      <c r="G500" s="98" t="b">
        <f>IF(C500="",IF(Aloitus_Start!$D$1="Suomi","Tieto puuttuu: "&amp;C$3,IF(Aloitus_Start!$D$1="Svenska","Information saknas: "&amp;C$3)),"")</f>
        <v>0</v>
      </c>
      <c r="H500" s="38"/>
      <c r="I500" s="14"/>
      <c r="J500" s="14"/>
      <c r="K500" s="89"/>
      <c r="L500" s="90"/>
    </row>
    <row r="501" spans="1:12" x14ac:dyDescent="0.15">
      <c r="A501" s="7"/>
      <c r="B501" s="65"/>
      <c r="C501" s="66"/>
      <c r="D501" s="15">
        <f t="shared" si="147"/>
        <v>0</v>
      </c>
      <c r="E501" s="23" t="str">
        <f t="shared" si="148"/>
        <v/>
      </c>
      <c r="F501" s="98" t="b">
        <f>IF(B501="",IF(Aloitus_Start!$D$1="Suomi","Tieto puuttuu: "&amp;B$3,IF(Aloitus_Start!$D$1="Svenska","Information saknas: "&amp;B$3)),"")</f>
        <v>0</v>
      </c>
      <c r="G501" s="98" t="b">
        <f>IF(C501="",IF(Aloitus_Start!$D$1="Suomi","Tieto puuttuu: "&amp;C$3,IF(Aloitus_Start!$D$1="Svenska","Information saknas: "&amp;C$3)),"")</f>
        <v>0</v>
      </c>
      <c r="H501" s="38"/>
      <c r="I501" s="14"/>
      <c r="J501" s="14"/>
      <c r="K501" s="89"/>
      <c r="L501" s="90"/>
    </row>
    <row r="502" spans="1:12" x14ac:dyDescent="0.15">
      <c r="A502" s="7"/>
      <c r="B502" s="65"/>
      <c r="C502" s="66"/>
      <c r="D502" s="15">
        <f t="shared" si="147"/>
        <v>0</v>
      </c>
      <c r="E502" s="23" t="str">
        <f t="shared" si="148"/>
        <v/>
      </c>
      <c r="F502" s="98" t="b">
        <f>IF(B502="",IF(Aloitus_Start!$D$1="Suomi","Tieto puuttuu: "&amp;B$3,IF(Aloitus_Start!$D$1="Svenska","Information saknas: "&amp;B$3)),"")</f>
        <v>0</v>
      </c>
      <c r="G502" s="98" t="b">
        <f>IF(C502="",IF(Aloitus_Start!$D$1="Suomi","Tieto puuttuu: "&amp;C$3,IF(Aloitus_Start!$D$1="Svenska","Information saknas: "&amp;C$3)),"")</f>
        <v>0</v>
      </c>
      <c r="I502" s="14"/>
      <c r="J502" s="14"/>
      <c r="K502" s="89"/>
      <c r="L502" s="90"/>
    </row>
    <row r="503" spans="1:12" x14ac:dyDescent="0.15">
      <c r="A503" s="7"/>
      <c r="B503" s="65"/>
      <c r="C503" s="66"/>
      <c r="D503" s="15">
        <f t="shared" si="147"/>
        <v>0</v>
      </c>
      <c r="E503" s="23" t="str">
        <f t="shared" si="148"/>
        <v/>
      </c>
      <c r="F503" s="98" t="b">
        <f>IF(B503="",IF(Aloitus_Start!$D$1="Suomi","Tieto puuttuu: "&amp;B$3,IF(Aloitus_Start!$D$1="Svenska","Information saknas: "&amp;B$3)),"")</f>
        <v>0</v>
      </c>
      <c r="G503" s="98" t="b">
        <f>IF(C503="",IF(Aloitus_Start!$D$1="Suomi","Tieto puuttuu: "&amp;C$3,IF(Aloitus_Start!$D$1="Svenska","Information saknas: "&amp;C$3)),"")</f>
        <v>0</v>
      </c>
    </row>
    <row r="504" spans="1:12" x14ac:dyDescent="0.15">
      <c r="A504" s="6"/>
      <c r="B504" s="73"/>
      <c r="C504" s="74"/>
      <c r="D504" s="41">
        <f t="shared" si="147"/>
        <v>0</v>
      </c>
      <c r="E504" s="25" t="str">
        <f t="shared" si="148"/>
        <v/>
      </c>
      <c r="F504" s="127" t="b">
        <f>IF(B504="",IF(Aloitus_Start!$D$1="Suomi","Tieto puuttuu: "&amp;B$3,IF(Aloitus_Start!$D$1="Svenska","Information saknas: "&amp;B$3)),"")</f>
        <v>0</v>
      </c>
      <c r="G504" s="127" t="b">
        <f>IF(C504="",IF(Aloitus_Start!$D$1="Suomi","Tieto puuttuu: "&amp;C$3,IF(Aloitus_Start!$D$1="Svenska","Information saknas: "&amp;C$3)),"")</f>
        <v>0</v>
      </c>
    </row>
    <row r="505" spans="1:12" x14ac:dyDescent="0.15">
      <c r="A505" s="5"/>
      <c r="B505" s="71"/>
      <c r="C505" s="72"/>
      <c r="D505" s="40">
        <f t="shared" si="147"/>
        <v>0</v>
      </c>
      <c r="E505" s="23" t="str">
        <f t="shared" si="148"/>
        <v/>
      </c>
      <c r="F505" s="126" t="b">
        <f>IF(B505="",IF(Aloitus_Start!$D$1="Suomi","Tieto puuttuu: "&amp;B$3,IF(Aloitus_Start!$D$1="Svenska","Information saknas: "&amp;B$3)),"")</f>
        <v>0</v>
      </c>
      <c r="G505" s="126" t="b">
        <f>IF(C505="",IF(Aloitus_Start!$D$1="Suomi","Tieto puuttuu: "&amp;C$3,IF(Aloitus_Start!$D$1="Svenska","Information saknas: "&amp;C$3)),"")</f>
        <v>0</v>
      </c>
    </row>
    <row r="506" spans="1:12" x14ac:dyDescent="0.15">
      <c r="A506" s="5"/>
      <c r="B506" s="71"/>
      <c r="C506" s="72"/>
      <c r="D506" s="40">
        <f t="shared" si="147"/>
        <v>0</v>
      </c>
      <c r="E506" s="23" t="str">
        <f t="shared" si="148"/>
        <v/>
      </c>
      <c r="F506" s="126" t="b">
        <f>IF(B506="",IF(Aloitus_Start!$D$1="Suomi","Tieto puuttuu: "&amp;B$3,IF(Aloitus_Start!$D$1="Svenska","Information saknas: "&amp;B$3)),"")</f>
        <v>0</v>
      </c>
      <c r="G506" s="126" t="b">
        <f>IF(C506="",IF(Aloitus_Start!$D$1="Suomi","Tieto puuttuu: "&amp;C$3,IF(Aloitus_Start!$D$1="Svenska","Information saknas: "&amp;C$3)),"")</f>
        <v>0</v>
      </c>
    </row>
    <row r="507" spans="1:12" x14ac:dyDescent="0.15">
      <c r="A507" s="6"/>
      <c r="B507" s="73"/>
      <c r="C507" s="74"/>
      <c r="D507" s="41">
        <f t="shared" si="147"/>
        <v>0</v>
      </c>
      <c r="E507" s="25" t="str">
        <f t="shared" si="148"/>
        <v/>
      </c>
      <c r="F507" s="127" t="b">
        <f>IF(B507="",IF(Aloitus_Start!$D$1="Suomi","Tieto puuttuu: "&amp;B$3,IF(Aloitus_Start!$D$1="Svenska","Information saknas: "&amp;B$3)),"")</f>
        <v>0</v>
      </c>
      <c r="G507" s="127" t="b">
        <f>IF(C507="",IF(Aloitus_Start!$D$1="Suomi","Tieto puuttuu: "&amp;C$3,IF(Aloitus_Start!$D$1="Svenska","Information saknas: "&amp;C$3)),"")</f>
        <v>0</v>
      </c>
    </row>
    <row r="508" spans="1:12" x14ac:dyDescent="0.15">
      <c r="A508" s="7"/>
      <c r="B508" s="65"/>
      <c r="C508" s="66"/>
      <c r="D508" s="15">
        <f t="shared" si="147"/>
        <v>0</v>
      </c>
      <c r="E508" s="23" t="str">
        <f t="shared" si="148"/>
        <v/>
      </c>
      <c r="F508" s="98" t="b">
        <f>IF(B508="",IF(Aloitus_Start!$D$1="Suomi","Tieto puuttuu: "&amp;B$3,IF(Aloitus_Start!$D$1="Svenska","Information saknas: "&amp;B$3)),"")</f>
        <v>0</v>
      </c>
      <c r="G508" s="98" t="b">
        <f>IF(C508="",IF(Aloitus_Start!$D$1="Suomi","Tieto puuttuu: "&amp;C$3,IF(Aloitus_Start!$D$1="Svenska","Information saknas: "&amp;C$3)),"")</f>
        <v>0</v>
      </c>
    </row>
    <row r="509" spans="1:12" x14ac:dyDescent="0.15">
      <c r="A509" s="7"/>
      <c r="B509" s="65"/>
      <c r="C509" s="66"/>
      <c r="D509" s="15">
        <f t="shared" si="147"/>
        <v>0</v>
      </c>
      <c r="E509" s="23" t="str">
        <f t="shared" si="148"/>
        <v/>
      </c>
      <c r="F509" s="98" t="b">
        <f>IF(B509="",IF(Aloitus_Start!$D$1="Suomi","Tieto puuttuu: "&amp;B$3,IF(Aloitus_Start!$D$1="Svenska","Information saknas: "&amp;B$3)),"")</f>
        <v>0</v>
      </c>
      <c r="G509" s="98" t="b">
        <f>IF(C509="",IF(Aloitus_Start!$D$1="Suomi","Tieto puuttuu: "&amp;C$3,IF(Aloitus_Start!$D$1="Svenska","Information saknas: "&amp;C$3)),"")</f>
        <v>0</v>
      </c>
    </row>
    <row r="510" spans="1:12" x14ac:dyDescent="0.15">
      <c r="A510" s="7"/>
      <c r="B510" s="65"/>
      <c r="C510" s="66"/>
      <c r="D510" s="15">
        <f t="shared" si="147"/>
        <v>0</v>
      </c>
      <c r="E510" s="23" t="str">
        <f t="shared" si="148"/>
        <v/>
      </c>
      <c r="F510" s="98" t="b">
        <f>IF(B510="",IF(Aloitus_Start!$D$1="Suomi","Tieto puuttuu: "&amp;B$3,IF(Aloitus_Start!$D$1="Svenska","Information saknas: "&amp;B$3)),"")</f>
        <v>0</v>
      </c>
      <c r="G510" s="98" t="b">
        <f>IF(C510="",IF(Aloitus_Start!$D$1="Suomi","Tieto puuttuu: "&amp;C$3,IF(Aloitus_Start!$D$1="Svenska","Information saknas: "&amp;C$3)),"")</f>
        <v>0</v>
      </c>
    </row>
    <row r="511" spans="1:12" x14ac:dyDescent="0.15">
      <c r="A511" s="7"/>
      <c r="B511" s="65"/>
      <c r="C511" s="66"/>
      <c r="D511" s="15">
        <f t="shared" si="147"/>
        <v>0</v>
      </c>
      <c r="E511" s="23" t="str">
        <f t="shared" si="148"/>
        <v/>
      </c>
      <c r="F511" s="98" t="b">
        <f>IF(B511="",IF(Aloitus_Start!$D$1="Suomi","Tieto puuttuu: "&amp;B$3,IF(Aloitus_Start!$D$1="Svenska","Information saknas: "&amp;B$3)),"")</f>
        <v>0</v>
      </c>
      <c r="G511" s="98" t="b">
        <f>IF(C511="",IF(Aloitus_Start!$D$1="Suomi","Tieto puuttuu: "&amp;C$3,IF(Aloitus_Start!$D$1="Svenska","Information saknas: "&amp;C$3)),"")</f>
        <v>0</v>
      </c>
    </row>
    <row r="512" spans="1:12" x14ac:dyDescent="0.15">
      <c r="A512" s="3"/>
      <c r="B512" s="99"/>
      <c r="C512" s="100"/>
      <c r="D512" s="18"/>
      <c r="E512" s="51"/>
      <c r="F512" s="124"/>
      <c r="G512" s="124"/>
    </row>
    <row r="513" spans="1:12" x14ac:dyDescent="0.15">
      <c r="A513" s="4"/>
      <c r="B513" s="55"/>
      <c r="C513" s="56"/>
      <c r="D513" s="20">
        <f>C513-B513</f>
        <v>0</v>
      </c>
      <c r="E513" s="23" t="str">
        <f>IF(B513="","",IF(B513=0,"",(C513/B513)-1))</f>
        <v/>
      </c>
      <c r="F513" s="125" t="b">
        <f>IF(B513="",IF(Aloitus_Start!$D$1="Suomi","Tieto puuttuu: "&amp;B$3,IF(Aloitus_Start!$D$1="Svenska","Information saknas: "&amp;B$3)),"")</f>
        <v>0</v>
      </c>
      <c r="G513" s="125" t="b">
        <f>IF(C513="",IF(Aloitus_Start!$D$1="Suomi","Tieto puuttuu: "&amp;C$3,IF(Aloitus_Start!$D$1="Svenska","Information saknas: "&amp;C$3)),"")</f>
        <v>0</v>
      </c>
    </row>
    <row r="514" spans="1:12" x14ac:dyDescent="0.15">
      <c r="A514" s="7"/>
      <c r="B514" s="65"/>
      <c r="C514" s="66"/>
      <c r="D514" s="15">
        <f>C514-B514</f>
        <v>0</v>
      </c>
      <c r="E514" s="23" t="str">
        <f>IF(B514="","",IF(B514=0,"",(C514/B514)-1))</f>
        <v/>
      </c>
      <c r="F514" s="98" t="b">
        <f>IF(B514="",IF(Aloitus_Start!$D$1="Suomi","Tieto puuttuu: "&amp;B$3,IF(Aloitus_Start!$D$1="Svenska","Information saknas: "&amp;B$3)),"")</f>
        <v>0</v>
      </c>
      <c r="G514" s="98" t="b">
        <f>IF(C514="",IF(Aloitus_Start!$D$1="Suomi","Tieto puuttuu: "&amp;C$3,IF(Aloitus_Start!$D$1="Svenska","Information saknas: "&amp;C$3)),"")</f>
        <v>0</v>
      </c>
      <c r="H514" s="38"/>
      <c r="I514" s="14"/>
      <c r="J514" s="14"/>
      <c r="K514" s="89"/>
      <c r="L514" s="90"/>
    </row>
    <row r="515" spans="1:12" x14ac:dyDescent="0.15">
      <c r="A515" s="7"/>
      <c r="B515" s="65"/>
      <c r="C515" s="66"/>
      <c r="D515" s="15">
        <f>C515-B515</f>
        <v>0</v>
      </c>
      <c r="E515" s="23" t="str">
        <f>IF(B515="","",IF(B515=0,"",(C515/B515)-1))</f>
        <v/>
      </c>
      <c r="F515" s="98" t="b">
        <f>IF(B515="",IF(Aloitus_Start!$D$1="Suomi","Tieto puuttuu: "&amp;B$3,IF(Aloitus_Start!$D$1="Svenska","Information saknas: "&amp;B$3)),"")</f>
        <v>0</v>
      </c>
      <c r="G515" s="98" t="b">
        <f>IF(C515="",IF(Aloitus_Start!$D$1="Suomi","Tieto puuttuu: "&amp;C$3,IF(Aloitus_Start!$D$1="Svenska","Information saknas: "&amp;C$3)),"")</f>
        <v>0</v>
      </c>
    </row>
    <row r="516" spans="1:12" x14ac:dyDescent="0.15">
      <c r="A516" s="7"/>
      <c r="B516" s="65"/>
      <c r="C516" s="66"/>
      <c r="D516" s="15">
        <f>C516-B516</f>
        <v>0</v>
      </c>
      <c r="E516" s="23" t="str">
        <f>IF(B516="","",IF(B516=0,"",(C516/B516)-1))</f>
        <v/>
      </c>
      <c r="F516" s="98" t="b">
        <f>IF(B516="",IF(Aloitus_Start!$D$1="Suomi","Tieto puuttuu: "&amp;B$3,IF(Aloitus_Start!$D$1="Svenska","Information saknas: "&amp;B$3)),"")</f>
        <v>0</v>
      </c>
      <c r="G516" s="98" t="b">
        <f>IF(C516="",IF(Aloitus_Start!$D$1="Suomi","Tieto puuttuu: "&amp;C$3,IF(Aloitus_Start!$D$1="Svenska","Information saknas: "&amp;C$3)),"")</f>
        <v>0</v>
      </c>
    </row>
    <row r="517" spans="1:12" x14ac:dyDescent="0.15">
      <c r="A517" s="3"/>
      <c r="B517" s="99"/>
      <c r="C517" s="100"/>
      <c r="D517" s="18"/>
      <c r="E517" s="51"/>
      <c r="F517" s="124"/>
      <c r="G517" s="124"/>
    </row>
    <row r="518" spans="1:12" x14ac:dyDescent="0.15">
      <c r="A518" s="4"/>
      <c r="B518" s="55"/>
      <c r="C518" s="56"/>
      <c r="D518" s="20">
        <f t="shared" ref="D518:D528" si="149">C518-B518</f>
        <v>0</v>
      </c>
      <c r="E518" s="23" t="str">
        <f t="shared" ref="E518:E528" si="150">IF(B518="","",IF(B518=0,"",(C518/B518)-1))</f>
        <v/>
      </c>
      <c r="F518" s="125" t="b">
        <f>IF(B518="",IF(Aloitus_Start!$D$1="Suomi","Tieto puuttuu: "&amp;B$3,IF(Aloitus_Start!$D$1="Svenska","Information saknas: "&amp;B$3)),"")</f>
        <v>0</v>
      </c>
      <c r="G518" s="125" t="b">
        <f>IF(C518="",IF(Aloitus_Start!$D$1="Suomi","Tieto puuttuu: "&amp;C$3,IF(Aloitus_Start!$D$1="Svenska","Information saknas: "&amp;C$3)),"")</f>
        <v>0</v>
      </c>
      <c r="H518" s="38"/>
      <c r="I518" s="14"/>
      <c r="J518" s="14"/>
      <c r="K518" s="89"/>
      <c r="L518" s="90"/>
    </row>
    <row r="519" spans="1:12" x14ac:dyDescent="0.15">
      <c r="A519" s="5"/>
      <c r="B519" s="71"/>
      <c r="C519" s="72"/>
      <c r="D519" s="40">
        <f t="shared" si="149"/>
        <v>0</v>
      </c>
      <c r="E519" s="23" t="str">
        <f t="shared" si="150"/>
        <v/>
      </c>
      <c r="F519" s="126" t="b">
        <f>IF(B519="",IF(Aloitus_Start!$D$1="Suomi","Tieto puuttuu: "&amp;B$3,IF(Aloitus_Start!$D$1="Svenska","Information saknas: "&amp;B$3)),"")</f>
        <v>0</v>
      </c>
      <c r="G519" s="126" t="b">
        <f>IF(C519="",IF(Aloitus_Start!$D$1="Suomi","Tieto puuttuu: "&amp;C$3,IF(Aloitus_Start!$D$1="Svenska","Information saknas: "&amp;C$3)),"")</f>
        <v>0</v>
      </c>
    </row>
    <row r="520" spans="1:12" x14ac:dyDescent="0.15">
      <c r="A520" s="7"/>
      <c r="B520" s="65"/>
      <c r="C520" s="66"/>
      <c r="D520" s="15">
        <f t="shared" si="149"/>
        <v>0</v>
      </c>
      <c r="E520" s="23" t="str">
        <f t="shared" si="150"/>
        <v/>
      </c>
      <c r="F520" s="98" t="b">
        <f>IF(B520="",IF(Aloitus_Start!$D$1="Suomi","Tieto puuttuu: "&amp;B$3,IF(Aloitus_Start!$D$1="Svenska","Information saknas: "&amp;B$3)),"")</f>
        <v>0</v>
      </c>
      <c r="G520" s="98" t="b">
        <f>IF(C520="",IF(Aloitus_Start!$D$1="Suomi","Tieto puuttuu: "&amp;C$3,IF(Aloitus_Start!$D$1="Svenska","Information saknas: "&amp;C$3)),"")</f>
        <v>0</v>
      </c>
      <c r="H520" s="38"/>
      <c r="I520" s="14"/>
      <c r="J520" s="14"/>
      <c r="K520" s="89"/>
      <c r="L520" s="90"/>
    </row>
    <row r="521" spans="1:12" x14ac:dyDescent="0.15">
      <c r="A521" s="7"/>
      <c r="B521" s="65"/>
      <c r="C521" s="66"/>
      <c r="D521" s="15">
        <f t="shared" si="149"/>
        <v>0</v>
      </c>
      <c r="E521" s="23" t="str">
        <f t="shared" si="150"/>
        <v/>
      </c>
      <c r="F521" s="98" t="b">
        <f>IF(B521="",IF(Aloitus_Start!$D$1="Suomi","Tieto puuttuu: "&amp;B$3,IF(Aloitus_Start!$D$1="Svenska","Information saknas: "&amp;B$3)),"")</f>
        <v>0</v>
      </c>
      <c r="G521" s="98" t="b">
        <f>IF(C521="",IF(Aloitus_Start!$D$1="Suomi","Tieto puuttuu: "&amp;C$3,IF(Aloitus_Start!$D$1="Svenska","Information saknas: "&amp;C$3)),"")</f>
        <v>0</v>
      </c>
      <c r="H521" s="38"/>
      <c r="I521" s="14"/>
      <c r="J521" s="14"/>
      <c r="K521" s="89"/>
      <c r="L521" s="90"/>
    </row>
    <row r="522" spans="1:12" x14ac:dyDescent="0.15">
      <c r="A522" s="7"/>
      <c r="B522" s="65"/>
      <c r="C522" s="66"/>
      <c r="D522" s="15">
        <f t="shared" si="149"/>
        <v>0</v>
      </c>
      <c r="E522" s="23" t="str">
        <f t="shared" si="150"/>
        <v/>
      </c>
      <c r="F522" s="98" t="b">
        <f>IF(B522="",IF(Aloitus_Start!$D$1="Suomi","Tieto puuttuu: "&amp;B$3,IF(Aloitus_Start!$D$1="Svenska","Information saknas: "&amp;B$3)),"")</f>
        <v>0</v>
      </c>
      <c r="G522" s="98" t="b">
        <f>IF(C522="",IF(Aloitus_Start!$D$1="Suomi","Tieto puuttuu: "&amp;C$3,IF(Aloitus_Start!$D$1="Svenska","Information saknas: "&amp;C$3)),"")</f>
        <v>0</v>
      </c>
      <c r="H522" s="38"/>
      <c r="I522" s="14"/>
      <c r="J522" s="14"/>
      <c r="K522" s="89"/>
      <c r="L522" s="90"/>
    </row>
    <row r="523" spans="1:12" x14ac:dyDescent="0.15">
      <c r="A523" s="5"/>
      <c r="B523" s="71"/>
      <c r="C523" s="72"/>
      <c r="D523" s="40">
        <f t="shared" si="149"/>
        <v>0</v>
      </c>
      <c r="E523" s="23" t="str">
        <f t="shared" si="150"/>
        <v/>
      </c>
      <c r="F523" s="126" t="b">
        <f>IF(B523="",IF(Aloitus_Start!$D$1="Suomi","Tieto puuttuu: "&amp;B$3,IF(Aloitus_Start!$D$1="Svenska","Information saknas: "&amp;B$3)),"")</f>
        <v>0</v>
      </c>
      <c r="G523" s="126" t="b">
        <f>IF(C523="",IF(Aloitus_Start!$D$1="Suomi","Tieto puuttuu: "&amp;C$3,IF(Aloitus_Start!$D$1="Svenska","Information saknas: "&amp;C$3)),"")</f>
        <v>0</v>
      </c>
    </row>
    <row r="524" spans="1:12" x14ac:dyDescent="0.15">
      <c r="A524" s="7"/>
      <c r="B524" s="65"/>
      <c r="C524" s="66"/>
      <c r="D524" s="15">
        <f t="shared" si="149"/>
        <v>0</v>
      </c>
      <c r="E524" s="23" t="str">
        <f t="shared" si="150"/>
        <v/>
      </c>
      <c r="F524" s="98" t="b">
        <f>IF(B524="",IF(Aloitus_Start!$D$1="Suomi","Tieto puuttuu: "&amp;B$3,IF(Aloitus_Start!$D$1="Svenska","Information saknas: "&amp;B$3)),"")</f>
        <v>0</v>
      </c>
      <c r="G524" s="98" t="b">
        <f>IF(C524="",IF(Aloitus_Start!$D$1="Suomi","Tieto puuttuu: "&amp;C$3,IF(Aloitus_Start!$D$1="Svenska","Information saknas: "&amp;C$3)),"")</f>
        <v>0</v>
      </c>
    </row>
    <row r="525" spans="1:12" x14ac:dyDescent="0.15">
      <c r="A525" s="5"/>
      <c r="B525" s="71"/>
      <c r="C525" s="72"/>
      <c r="D525" s="40">
        <f t="shared" si="149"/>
        <v>0</v>
      </c>
      <c r="E525" s="23" t="str">
        <f t="shared" si="150"/>
        <v/>
      </c>
      <c r="F525" s="126" t="b">
        <f>IF(B525="",IF(Aloitus_Start!$D$1="Suomi","Tieto puuttuu: "&amp;B$3,IF(Aloitus_Start!$D$1="Svenska","Information saknas: "&amp;B$3)),"")</f>
        <v>0</v>
      </c>
      <c r="G525" s="126" t="b">
        <f>IF(C525="",IF(Aloitus_Start!$D$1="Suomi","Tieto puuttuu: "&amp;C$3,IF(Aloitus_Start!$D$1="Svenska","Information saknas: "&amp;C$3)),"")</f>
        <v>0</v>
      </c>
    </row>
    <row r="526" spans="1:12" x14ac:dyDescent="0.15">
      <c r="A526" s="5"/>
      <c r="B526" s="71"/>
      <c r="C526" s="72"/>
      <c r="D526" s="40">
        <f t="shared" si="149"/>
        <v>0</v>
      </c>
      <c r="E526" s="23" t="str">
        <f t="shared" si="150"/>
        <v/>
      </c>
      <c r="F526" s="126" t="b">
        <f>IF(B526="",IF(Aloitus_Start!$D$1="Suomi","Tieto puuttuu: "&amp;B$3,IF(Aloitus_Start!$D$1="Svenska","Information saknas: "&amp;B$3)),"")</f>
        <v>0</v>
      </c>
      <c r="G526" s="126" t="b">
        <f>IF(C526="",IF(Aloitus_Start!$D$1="Suomi","Tieto puuttuu: "&amp;C$3,IF(Aloitus_Start!$D$1="Svenska","Information saknas: "&amp;C$3)),"")</f>
        <v>0</v>
      </c>
    </row>
    <row r="527" spans="1:12" x14ac:dyDescent="0.15">
      <c r="A527" s="5"/>
      <c r="B527" s="71"/>
      <c r="C527" s="72"/>
      <c r="D527" s="40">
        <f t="shared" si="149"/>
        <v>0</v>
      </c>
      <c r="E527" s="23" t="str">
        <f t="shared" si="150"/>
        <v/>
      </c>
      <c r="F527" s="126" t="b">
        <f>IF(B527="",IF(Aloitus_Start!$D$1="Suomi","Tieto puuttuu: "&amp;B$3,IF(Aloitus_Start!$D$1="Svenska","Information saknas: "&amp;B$3)),"")</f>
        <v>0</v>
      </c>
      <c r="G527" s="126" t="b">
        <f>IF(C527="",IF(Aloitus_Start!$D$1="Suomi","Tieto puuttuu: "&amp;C$3,IF(Aloitus_Start!$D$1="Svenska","Information saknas: "&amp;C$3)),"")</f>
        <v>0</v>
      </c>
    </row>
    <row r="528" spans="1:12" x14ac:dyDescent="0.15">
      <c r="A528" s="7"/>
      <c r="B528" s="65"/>
      <c r="C528" s="66"/>
      <c r="D528" s="15">
        <f t="shared" si="149"/>
        <v>0</v>
      </c>
      <c r="E528" s="23" t="str">
        <f t="shared" si="150"/>
        <v/>
      </c>
      <c r="F528" s="98" t="b">
        <f>IF(B528="",IF(Aloitus_Start!$D$1="Suomi","Tieto puuttuu: "&amp;B$3,IF(Aloitus_Start!$D$1="Svenska","Information saknas: "&amp;B$3)),"")</f>
        <v>0</v>
      </c>
      <c r="G528" s="98" t="b">
        <f>IF(C528="",IF(Aloitus_Start!$D$1="Suomi","Tieto puuttuu: "&amp;C$3,IF(Aloitus_Start!$D$1="Svenska","Information saknas: "&amp;C$3)),"")</f>
        <v>0</v>
      </c>
    </row>
    <row r="529" spans="1:7" x14ac:dyDescent="0.15">
      <c r="A529" s="3"/>
      <c r="B529" s="99"/>
      <c r="C529" s="100"/>
      <c r="D529" s="18"/>
      <c r="E529" s="51"/>
      <c r="F529" s="124"/>
      <c r="G529" s="124"/>
    </row>
    <row r="530" spans="1:7" x14ac:dyDescent="0.15">
      <c r="A530" s="4"/>
      <c r="B530" s="55"/>
      <c r="C530" s="56"/>
      <c r="D530" s="20">
        <f t="shared" ref="D530:D537" si="151">C530-B530</f>
        <v>0</v>
      </c>
      <c r="E530" s="23" t="str">
        <f t="shared" ref="E530:E537" si="152">IF(B530="","",IF(B530=0,"",(C530/B530)-1))</f>
        <v/>
      </c>
      <c r="F530" s="125" t="b">
        <f>IF(B530="",IF(Aloitus_Start!$D$1="Suomi","Tieto puuttuu: "&amp;B$3,IF(Aloitus_Start!$D$1="Svenska","Information saknas: "&amp;B$3)),"")</f>
        <v>0</v>
      </c>
      <c r="G530" s="125" t="b">
        <f>IF(C530="",IF(Aloitus_Start!$D$1="Suomi","Tieto puuttuu: "&amp;C$3,IF(Aloitus_Start!$D$1="Svenska","Information saknas: "&amp;C$3)),"")</f>
        <v>0</v>
      </c>
    </row>
    <row r="531" spans="1:7" x14ac:dyDescent="0.15">
      <c r="A531" s="4"/>
      <c r="B531" s="55"/>
      <c r="C531" s="56"/>
      <c r="D531" s="20">
        <f t="shared" si="151"/>
        <v>0</v>
      </c>
      <c r="E531" s="23" t="str">
        <f t="shared" si="152"/>
        <v/>
      </c>
      <c r="F531" s="125" t="b">
        <f>IF(B531="",IF(Aloitus_Start!$D$1="Suomi","Tieto puuttuu: "&amp;B$3,IF(Aloitus_Start!$D$1="Svenska","Information saknas: "&amp;B$3)),"")</f>
        <v>0</v>
      </c>
      <c r="G531" s="125" t="b">
        <f>IF(C531="",IF(Aloitus_Start!$D$1="Suomi","Tieto puuttuu: "&amp;C$3,IF(Aloitus_Start!$D$1="Svenska","Information saknas: "&amp;C$3)),"")</f>
        <v>0</v>
      </c>
    </row>
    <row r="532" spans="1:7" x14ac:dyDescent="0.15">
      <c r="A532" s="4"/>
      <c r="B532" s="55"/>
      <c r="C532" s="56"/>
      <c r="D532" s="20">
        <f t="shared" si="151"/>
        <v>0</v>
      </c>
      <c r="E532" s="23" t="str">
        <f t="shared" si="152"/>
        <v/>
      </c>
      <c r="F532" s="125" t="b">
        <f>IF(B532="",IF(Aloitus_Start!$D$1="Suomi","Tieto puuttuu: "&amp;B$3,IF(Aloitus_Start!$D$1="Svenska","Information saknas: "&amp;B$3)),"")</f>
        <v>0</v>
      </c>
      <c r="G532" s="125" t="b">
        <f>IF(C532="",IF(Aloitus_Start!$D$1="Suomi","Tieto puuttuu: "&amp;C$3,IF(Aloitus_Start!$D$1="Svenska","Information saknas: "&amp;C$3)),"")</f>
        <v>0</v>
      </c>
    </row>
    <row r="533" spans="1:7" x14ac:dyDescent="0.15">
      <c r="A533" s="7"/>
      <c r="B533" s="65"/>
      <c r="C533" s="66"/>
      <c r="D533" s="15">
        <f t="shared" si="151"/>
        <v>0</v>
      </c>
      <c r="E533" s="23" t="str">
        <f t="shared" si="152"/>
        <v/>
      </c>
      <c r="F533" s="98" t="b">
        <f>IF(B533="",IF(Aloitus_Start!$D$1="Suomi","Tieto puuttuu: "&amp;B$3,IF(Aloitus_Start!$D$1="Svenska","Information saknas: "&amp;B$3)),"")</f>
        <v>0</v>
      </c>
      <c r="G533" s="98" t="b">
        <f>IF(C533="",IF(Aloitus_Start!$D$1="Suomi","Tieto puuttuu: "&amp;C$3,IF(Aloitus_Start!$D$1="Svenska","Information saknas: "&amp;C$3)),"")</f>
        <v>0</v>
      </c>
    </row>
    <row r="534" spans="1:7" x14ac:dyDescent="0.15">
      <c r="A534" s="7"/>
      <c r="B534" s="65"/>
      <c r="C534" s="66"/>
      <c r="D534" s="15">
        <f t="shared" si="151"/>
        <v>0</v>
      </c>
      <c r="E534" s="23" t="str">
        <f t="shared" si="152"/>
        <v/>
      </c>
      <c r="F534" s="98" t="b">
        <f>IF(B534="",IF(Aloitus_Start!$D$1="Suomi","Tieto puuttuu: "&amp;B$3,IF(Aloitus_Start!$D$1="Svenska","Information saknas: "&amp;B$3)),"")</f>
        <v>0</v>
      </c>
      <c r="G534" s="98" t="b">
        <f>IF(C534="",IF(Aloitus_Start!$D$1="Suomi","Tieto puuttuu: "&amp;C$3,IF(Aloitus_Start!$D$1="Svenska","Information saknas: "&amp;C$3)),"")</f>
        <v>0</v>
      </c>
    </row>
    <row r="535" spans="1:7" x14ac:dyDescent="0.15">
      <c r="A535" s="7"/>
      <c r="B535" s="65"/>
      <c r="C535" s="66"/>
      <c r="D535" s="15">
        <f t="shared" si="151"/>
        <v>0</v>
      </c>
      <c r="E535" s="23" t="str">
        <f t="shared" si="152"/>
        <v/>
      </c>
      <c r="F535" s="98" t="b">
        <f>IF(B535="",IF(Aloitus_Start!$D$1="Suomi","Tieto puuttuu: "&amp;B$3,IF(Aloitus_Start!$D$1="Svenska","Information saknas: "&amp;B$3)),"")</f>
        <v>0</v>
      </c>
      <c r="G535" s="98" t="b">
        <f>IF(C535="",IF(Aloitus_Start!$D$1="Suomi","Tieto puuttuu: "&amp;C$3,IF(Aloitus_Start!$D$1="Svenska","Information saknas: "&amp;C$3)),"")</f>
        <v>0</v>
      </c>
    </row>
    <row r="536" spans="1:7" x14ac:dyDescent="0.15">
      <c r="A536" s="7"/>
      <c r="B536" s="65"/>
      <c r="C536" s="66"/>
      <c r="D536" s="15">
        <f t="shared" si="151"/>
        <v>0</v>
      </c>
      <c r="E536" s="23" t="str">
        <f t="shared" si="152"/>
        <v/>
      </c>
      <c r="F536" s="98" t="b">
        <f>IF(B536="",IF(Aloitus_Start!$D$1="Suomi","Tieto puuttuu: "&amp;B$3,IF(Aloitus_Start!$D$1="Svenska","Information saknas: "&amp;B$3)),"")</f>
        <v>0</v>
      </c>
      <c r="G536" s="98" t="b">
        <f>IF(C536="",IF(Aloitus_Start!$D$1="Suomi","Tieto puuttuu: "&amp;C$3,IF(Aloitus_Start!$D$1="Svenska","Information saknas: "&amp;C$3)),"")</f>
        <v>0</v>
      </c>
    </row>
    <row r="537" spans="1:7" x14ac:dyDescent="0.15">
      <c r="A537" s="4"/>
      <c r="B537" s="55"/>
      <c r="C537" s="56"/>
      <c r="D537" s="20">
        <f t="shared" si="151"/>
        <v>0</v>
      </c>
      <c r="E537" s="23" t="str">
        <f t="shared" si="152"/>
        <v/>
      </c>
      <c r="F537" s="125" t="b">
        <f>IF(B537="",IF(Aloitus_Start!$D$1="Suomi","Tieto puuttuu: "&amp;B$3,IF(Aloitus_Start!$D$1="Svenska","Information saknas: "&amp;B$3)),"")</f>
        <v>0</v>
      </c>
      <c r="G537" s="125" t="b">
        <f>IF(C537="",IF(Aloitus_Start!$D$1="Suomi","Tieto puuttuu: "&amp;C$3,IF(Aloitus_Start!$D$1="Svenska","Information saknas: "&amp;C$3)),"")</f>
        <v>0</v>
      </c>
    </row>
    <row r="538" spans="1:7" x14ac:dyDescent="0.15">
      <c r="A538" s="8"/>
      <c r="B538" s="67"/>
      <c r="C538" s="68"/>
      <c r="D538" s="30"/>
      <c r="E538" s="31"/>
      <c r="F538" s="128"/>
      <c r="G538" s="128"/>
    </row>
    <row r="539" spans="1:7" x14ac:dyDescent="0.15">
      <c r="A539" s="3"/>
      <c r="B539" s="99"/>
      <c r="C539" s="100"/>
      <c r="D539" s="18"/>
      <c r="E539" s="19"/>
      <c r="F539" s="124"/>
      <c r="G539" s="124"/>
    </row>
    <row r="540" spans="1:7" x14ac:dyDescent="0.15">
      <c r="A540" s="4"/>
      <c r="B540" s="61"/>
      <c r="C540" s="62"/>
      <c r="D540" s="26">
        <f t="shared" ref="D540:D549" si="153">C540-B540</f>
        <v>0</v>
      </c>
      <c r="E540" s="23" t="str">
        <f t="shared" ref="E540:E549" si="154">IF(B540="","",IF(B540=0,"",(C540/B540)-1))</f>
        <v/>
      </c>
      <c r="F540" s="125" t="b">
        <f>IF(B540="",IF(Aloitus_Start!$D$1="Suomi","Tieto puuttuu: "&amp;B$3,IF(Aloitus_Start!$D$1="Svenska","Information saknas: "&amp;B$3)),"")</f>
        <v>0</v>
      </c>
      <c r="G540" s="125" t="b">
        <f>IF(C540="",IF(Aloitus_Start!$D$1="Suomi","Tieto puuttuu: "&amp;C$3,IF(Aloitus_Start!$D$1="Svenska","Information saknas: "&amp;C$3)),"")</f>
        <v>0</v>
      </c>
    </row>
    <row r="541" spans="1:7" x14ac:dyDescent="0.15">
      <c r="A541" s="4"/>
      <c r="B541" s="55"/>
      <c r="C541" s="56"/>
      <c r="D541" s="20">
        <f t="shared" si="153"/>
        <v>0</v>
      </c>
      <c r="E541" s="23" t="str">
        <f t="shared" si="154"/>
        <v/>
      </c>
      <c r="F541" s="125" t="b">
        <f>IF(B541="",IF(Aloitus_Start!$D$1="Suomi","Tieto puuttuu: "&amp;B$3,IF(Aloitus_Start!$D$1="Svenska","Information saknas: "&amp;B$3)),"")</f>
        <v>0</v>
      </c>
      <c r="G541" s="125" t="b">
        <f>IF(C541="",IF(Aloitus_Start!$D$1="Suomi","Tieto puuttuu: "&amp;C$3,IF(Aloitus_Start!$D$1="Svenska","Information saknas: "&amp;C$3)),"")</f>
        <v>0</v>
      </c>
    </row>
    <row r="542" spans="1:7" x14ac:dyDescent="0.15">
      <c r="A542" s="7"/>
      <c r="B542" s="65"/>
      <c r="C542" s="66"/>
      <c r="D542" s="15">
        <f t="shared" si="153"/>
        <v>0</v>
      </c>
      <c r="E542" s="23" t="str">
        <f t="shared" si="154"/>
        <v/>
      </c>
      <c r="F542" s="98" t="b">
        <f>IF(B542="",IF(Aloitus_Start!$D$1="Suomi","Tieto puuttuu: "&amp;B$3,IF(Aloitus_Start!$D$1="Svenska","Information saknas: "&amp;B$3)),"")</f>
        <v>0</v>
      </c>
      <c r="G542" s="98" t="b">
        <f>IF(C542="",IF(Aloitus_Start!$D$1="Suomi","Tieto puuttuu: "&amp;C$3,IF(Aloitus_Start!$D$1="Svenska","Information saknas: "&amp;C$3)),"")</f>
        <v>0</v>
      </c>
    </row>
    <row r="543" spans="1:7" x14ac:dyDescent="0.15">
      <c r="A543" s="7"/>
      <c r="B543" s="65"/>
      <c r="C543" s="66"/>
      <c r="D543" s="15">
        <f t="shared" si="153"/>
        <v>0</v>
      </c>
      <c r="E543" s="23" t="str">
        <f t="shared" si="154"/>
        <v/>
      </c>
      <c r="F543" s="98" t="b">
        <f>IF(B543="",IF(Aloitus_Start!$D$1="Suomi","Tieto puuttuu: "&amp;B$3,IF(Aloitus_Start!$D$1="Svenska","Information saknas: "&amp;B$3)),"")</f>
        <v>0</v>
      </c>
      <c r="G543" s="98" t="b">
        <f>IF(C543="",IF(Aloitus_Start!$D$1="Suomi","Tieto puuttuu: "&amp;C$3,IF(Aloitus_Start!$D$1="Svenska","Information saknas: "&amp;C$3)),"")</f>
        <v>0</v>
      </c>
    </row>
    <row r="544" spans="1:7" x14ac:dyDescent="0.15">
      <c r="A544" s="7"/>
      <c r="B544" s="65"/>
      <c r="C544" s="66"/>
      <c r="D544" s="15">
        <f t="shared" si="153"/>
        <v>0</v>
      </c>
      <c r="E544" s="23" t="str">
        <f t="shared" si="154"/>
        <v/>
      </c>
      <c r="F544" s="98" t="b">
        <f>IF(B544="",IF(Aloitus_Start!$D$1="Suomi","Tieto puuttuu: "&amp;B$3,IF(Aloitus_Start!$D$1="Svenska","Information saknas: "&amp;B$3)),"")</f>
        <v>0</v>
      </c>
      <c r="G544" s="98" t="b">
        <f>IF(C544="",IF(Aloitus_Start!$D$1="Suomi","Tieto puuttuu: "&amp;C$3,IF(Aloitus_Start!$D$1="Svenska","Information saknas: "&amp;C$3)),"")</f>
        <v>0</v>
      </c>
    </row>
    <row r="545" spans="1:7" x14ac:dyDescent="0.15">
      <c r="A545" s="4"/>
      <c r="B545" s="55"/>
      <c r="C545" s="56"/>
      <c r="D545" s="20">
        <f t="shared" si="153"/>
        <v>0</v>
      </c>
      <c r="E545" s="23" t="str">
        <f t="shared" si="154"/>
        <v/>
      </c>
      <c r="F545" s="125" t="b">
        <f>IF(B545="",IF(Aloitus_Start!$D$1="Suomi","Tieto puuttuu: "&amp;B$3,IF(Aloitus_Start!$D$1="Svenska","Information saknas: "&amp;B$3)),"")</f>
        <v>0</v>
      </c>
      <c r="G545" s="125" t="b">
        <f>IF(C545="",IF(Aloitus_Start!$D$1="Suomi","Tieto puuttuu: "&amp;C$3,IF(Aloitus_Start!$D$1="Svenska","Information saknas: "&amp;C$3)),"")</f>
        <v>0</v>
      </c>
    </row>
    <row r="546" spans="1:7" x14ac:dyDescent="0.15">
      <c r="A546" s="7"/>
      <c r="B546" s="65"/>
      <c r="C546" s="66"/>
      <c r="D546" s="15">
        <f t="shared" si="153"/>
        <v>0</v>
      </c>
      <c r="E546" s="23" t="str">
        <f t="shared" si="154"/>
        <v/>
      </c>
      <c r="F546" s="98" t="b">
        <f>IF(B546="",IF(Aloitus_Start!$D$1="Suomi","Tieto puuttuu: "&amp;B$3,IF(Aloitus_Start!$D$1="Svenska","Information saknas: "&amp;B$3)),"")</f>
        <v>0</v>
      </c>
      <c r="G546" s="98" t="b">
        <f>IF(C546="",IF(Aloitus_Start!$D$1="Suomi","Tieto puuttuu: "&amp;C$3,IF(Aloitus_Start!$D$1="Svenska","Information saknas: "&amp;C$3)),"")</f>
        <v>0</v>
      </c>
    </row>
    <row r="547" spans="1:7" x14ac:dyDescent="0.15">
      <c r="A547" s="7"/>
      <c r="B547" s="65"/>
      <c r="C547" s="66"/>
      <c r="D547" s="15">
        <f t="shared" si="153"/>
        <v>0</v>
      </c>
      <c r="E547" s="23" t="str">
        <f t="shared" si="154"/>
        <v/>
      </c>
      <c r="F547" s="98" t="b">
        <f>IF(B547="",IF(Aloitus_Start!$D$1="Suomi","Tieto puuttuu: "&amp;B$3,IF(Aloitus_Start!$D$1="Svenska","Information saknas: "&amp;B$3)),"")</f>
        <v>0</v>
      </c>
      <c r="G547" s="98" t="b">
        <f>IF(C547="",IF(Aloitus_Start!$D$1="Suomi","Tieto puuttuu: "&amp;C$3,IF(Aloitus_Start!$D$1="Svenska","Information saknas: "&amp;C$3)),"")</f>
        <v>0</v>
      </c>
    </row>
    <row r="548" spans="1:7" x14ac:dyDescent="0.15">
      <c r="A548" s="7"/>
      <c r="B548" s="65"/>
      <c r="C548" s="66"/>
      <c r="D548" s="15">
        <f t="shared" si="153"/>
        <v>0</v>
      </c>
      <c r="E548" s="23" t="str">
        <f t="shared" si="154"/>
        <v/>
      </c>
      <c r="F548" s="98" t="b">
        <f>IF(B548="",IF(Aloitus_Start!$D$1="Suomi","Tieto puuttuu: "&amp;B$3,IF(Aloitus_Start!$D$1="Svenska","Information saknas: "&amp;B$3)),"")</f>
        <v>0</v>
      </c>
      <c r="G548" s="98" t="b">
        <f>IF(C548="",IF(Aloitus_Start!$D$1="Suomi","Tieto puuttuu: "&amp;C$3,IF(Aloitus_Start!$D$1="Svenska","Information saknas: "&amp;C$3)),"")</f>
        <v>0</v>
      </c>
    </row>
    <row r="549" spans="1:7" x14ac:dyDescent="0.15">
      <c r="A549" s="7"/>
      <c r="B549" s="65"/>
      <c r="C549" s="66"/>
      <c r="D549" s="15">
        <f t="shared" si="153"/>
        <v>0</v>
      </c>
      <c r="E549" s="23" t="str">
        <f t="shared" si="154"/>
        <v/>
      </c>
      <c r="F549" s="98" t="b">
        <f>IF(B549="",IF(Aloitus_Start!$D$1="Suomi","Tieto puuttuu: "&amp;B$3,IF(Aloitus_Start!$D$1="Svenska","Information saknas: "&amp;B$3)),"")</f>
        <v>0</v>
      </c>
      <c r="G549" s="98" t="b">
        <f>IF(C549="",IF(Aloitus_Start!$D$1="Suomi","Tieto puuttuu: "&amp;C$3,IF(Aloitus_Start!$D$1="Svenska","Information saknas: "&amp;C$3)),"")</f>
        <v>0</v>
      </c>
    </row>
    <row r="550" spans="1:7" x14ac:dyDescent="0.15">
      <c r="A550" s="3"/>
      <c r="B550" s="99"/>
      <c r="C550" s="100"/>
      <c r="D550" s="18"/>
      <c r="E550" s="51"/>
      <c r="F550" s="124"/>
      <c r="G550" s="124"/>
    </row>
    <row r="551" spans="1:7" x14ac:dyDescent="0.15">
      <c r="A551" s="4"/>
      <c r="B551" s="55"/>
      <c r="C551" s="56"/>
      <c r="D551" s="20">
        <f>C551-B551</f>
        <v>0</v>
      </c>
      <c r="E551" s="23" t="str">
        <f>IF(B551="","",IF(B551=0,"",(C551/B551)-1))</f>
        <v/>
      </c>
      <c r="F551" s="125" t="b">
        <f>IF(B551="",IF(Aloitus_Start!$D$1="Suomi","Tieto puuttuu: "&amp;B$3,IF(Aloitus_Start!$D$1="Svenska","Information saknas: "&amp;B$3)),"")</f>
        <v>0</v>
      </c>
      <c r="G551" s="125" t="b">
        <f>IF(C551="",IF(Aloitus_Start!$D$1="Suomi","Tieto puuttuu: "&amp;C$3,IF(Aloitus_Start!$D$1="Svenska","Information saknas: "&amp;C$3)),"")</f>
        <v>0</v>
      </c>
    </row>
    <row r="552" spans="1:7" x14ac:dyDescent="0.15">
      <c r="A552" s="4"/>
      <c r="B552" s="55"/>
      <c r="C552" s="56"/>
      <c r="D552" s="20">
        <f>C552-B552</f>
        <v>0</v>
      </c>
      <c r="E552" s="23" t="str">
        <f>IF(B552="","",IF(B552=0,"",(C552/B552)-1))</f>
        <v/>
      </c>
      <c r="F552" s="125" t="b">
        <f>IF(B552="",IF(Aloitus_Start!$D$1="Suomi","Tieto puuttuu: "&amp;B$3,IF(Aloitus_Start!$D$1="Svenska","Information saknas: "&amp;B$3)),"")</f>
        <v>0</v>
      </c>
      <c r="G552" s="125" t="b">
        <f>IF(C552="",IF(Aloitus_Start!$D$1="Suomi","Tieto puuttuu: "&amp;C$3,IF(Aloitus_Start!$D$1="Svenska","Information saknas: "&amp;C$3)),"")</f>
        <v>0</v>
      </c>
    </row>
    <row r="553" spans="1:7" x14ac:dyDescent="0.15">
      <c r="A553" s="8"/>
      <c r="B553" s="103"/>
      <c r="C553" s="104"/>
      <c r="D553" s="30"/>
      <c r="E553" s="31"/>
      <c r="F553" s="128"/>
      <c r="G553" s="128"/>
    </row>
    <row r="554" spans="1:7" x14ac:dyDescent="0.15">
      <c r="A554" s="7"/>
      <c r="B554" s="65"/>
      <c r="C554" s="66"/>
      <c r="D554" s="15">
        <f t="shared" ref="D554:D561" si="155">C554-B554</f>
        <v>0</v>
      </c>
      <c r="E554" s="23" t="str">
        <f t="shared" ref="E554:E561" si="156">IF(B554="","",IF(B554=0,"",(C554/B554)-1))</f>
        <v/>
      </c>
      <c r="F554" s="98" t="b">
        <f>IF(B554="",IF(Aloitus_Start!$D$1="Suomi","Tieto puuttuu: "&amp;B$3,IF(Aloitus_Start!$D$1="Svenska","Information saknas: "&amp;B$3)),"")</f>
        <v>0</v>
      </c>
      <c r="G554" s="98" t="b">
        <f>IF(C554="",IF(Aloitus_Start!$D$1="Suomi","Tieto puuttuu: "&amp;C$3,IF(Aloitus_Start!$D$1="Svenska","Information saknas: "&amp;C$3)),"")</f>
        <v>0</v>
      </c>
    </row>
    <row r="555" spans="1:7" x14ac:dyDescent="0.15">
      <c r="A555" s="7"/>
      <c r="B555" s="65"/>
      <c r="C555" s="66"/>
      <c r="D555" s="15">
        <f t="shared" si="155"/>
        <v>0</v>
      </c>
      <c r="E555" s="23" t="str">
        <f t="shared" si="156"/>
        <v/>
      </c>
      <c r="F555" s="98" t="b">
        <f>IF(B555="",IF(Aloitus_Start!$D$1="Suomi","Tieto puuttuu: "&amp;B$3,IF(Aloitus_Start!$D$1="Svenska","Information saknas: "&amp;B$3)),"")</f>
        <v>0</v>
      </c>
      <c r="G555" s="98" t="b">
        <f>IF(C555="",IF(Aloitus_Start!$D$1="Suomi","Tieto puuttuu: "&amp;C$3,IF(Aloitus_Start!$D$1="Svenska","Information saknas: "&amp;C$3)),"")</f>
        <v>0</v>
      </c>
    </row>
    <row r="556" spans="1:7" x14ac:dyDescent="0.15">
      <c r="A556" s="7"/>
      <c r="B556" s="65"/>
      <c r="C556" s="66"/>
      <c r="D556" s="15">
        <f t="shared" si="155"/>
        <v>0</v>
      </c>
      <c r="E556" s="23" t="str">
        <f t="shared" si="156"/>
        <v/>
      </c>
      <c r="F556" s="98" t="b">
        <f>IF(B556="",IF(Aloitus_Start!$D$1="Suomi","Tieto puuttuu: "&amp;B$3,IF(Aloitus_Start!$D$1="Svenska","Information saknas: "&amp;B$3)),"")</f>
        <v>0</v>
      </c>
      <c r="G556" s="98" t="b">
        <f>IF(C556="",IF(Aloitus_Start!$D$1="Suomi","Tieto puuttuu: "&amp;C$3,IF(Aloitus_Start!$D$1="Svenska","Information saknas: "&amp;C$3)),"")</f>
        <v>0</v>
      </c>
    </row>
    <row r="557" spans="1:7" x14ac:dyDescent="0.15">
      <c r="A557" s="7"/>
      <c r="B557" s="65"/>
      <c r="C557" s="66"/>
      <c r="D557" s="15">
        <f t="shared" si="155"/>
        <v>0</v>
      </c>
      <c r="E557" s="23" t="str">
        <f t="shared" si="156"/>
        <v/>
      </c>
      <c r="F557" s="98" t="b">
        <f>IF(B557="",IF(Aloitus_Start!$D$1="Suomi","Tieto puuttuu: "&amp;B$3,IF(Aloitus_Start!$D$1="Svenska","Information saknas: "&amp;B$3)),"")</f>
        <v>0</v>
      </c>
      <c r="G557" s="98" t="b">
        <f>IF(C557="",IF(Aloitus_Start!$D$1="Suomi","Tieto puuttuu: "&amp;C$3,IF(Aloitus_Start!$D$1="Svenska","Information saknas: "&amp;C$3)),"")</f>
        <v>0</v>
      </c>
    </row>
    <row r="558" spans="1:7" x14ac:dyDescent="0.15">
      <c r="A558" s="7"/>
      <c r="B558" s="65"/>
      <c r="C558" s="66"/>
      <c r="D558" s="15">
        <f t="shared" si="155"/>
        <v>0</v>
      </c>
      <c r="E558" s="23" t="str">
        <f t="shared" si="156"/>
        <v/>
      </c>
      <c r="F558" s="98" t="b">
        <f>IF(B558="",IF(Aloitus_Start!$D$1="Suomi","Tieto puuttuu: "&amp;B$3,IF(Aloitus_Start!$D$1="Svenska","Information saknas: "&amp;B$3)),"")</f>
        <v>0</v>
      </c>
      <c r="G558" s="98" t="b">
        <f>IF(C558="",IF(Aloitus_Start!$D$1="Suomi","Tieto puuttuu: "&amp;C$3,IF(Aloitus_Start!$D$1="Svenska","Information saknas: "&amp;C$3)),"")</f>
        <v>0</v>
      </c>
    </row>
    <row r="559" spans="1:7" x14ac:dyDescent="0.15">
      <c r="A559" s="7"/>
      <c r="B559" s="65"/>
      <c r="C559" s="66"/>
      <c r="D559" s="15">
        <f t="shared" si="155"/>
        <v>0</v>
      </c>
      <c r="E559" s="23" t="str">
        <f t="shared" si="156"/>
        <v/>
      </c>
      <c r="F559" s="98" t="b">
        <f>IF(B559="",IF(Aloitus_Start!$D$1="Suomi","Tieto puuttuu: "&amp;B$3,IF(Aloitus_Start!$D$1="Svenska","Information saknas: "&amp;B$3)),"")</f>
        <v>0</v>
      </c>
      <c r="G559" s="98" t="b">
        <f>IF(C559="",IF(Aloitus_Start!$D$1="Suomi","Tieto puuttuu: "&amp;C$3,IF(Aloitus_Start!$D$1="Svenska","Information saknas: "&amp;C$3)),"")</f>
        <v>0</v>
      </c>
    </row>
    <row r="560" spans="1:7" x14ac:dyDescent="0.15">
      <c r="A560" s="7"/>
      <c r="B560" s="65"/>
      <c r="C560" s="66"/>
      <c r="D560" s="15">
        <f t="shared" si="155"/>
        <v>0</v>
      </c>
      <c r="E560" s="23" t="str">
        <f t="shared" si="156"/>
        <v/>
      </c>
      <c r="F560" s="98" t="b">
        <f>IF(B560="",IF(Aloitus_Start!$D$1="Suomi","Tieto puuttuu: "&amp;B$3,IF(Aloitus_Start!$D$1="Svenska","Information saknas: "&amp;B$3)),"")</f>
        <v>0</v>
      </c>
      <c r="G560" s="98" t="b">
        <f>IF(C560="",IF(Aloitus_Start!$D$1="Suomi","Tieto puuttuu: "&amp;C$3,IF(Aloitus_Start!$D$1="Svenska","Information saknas: "&amp;C$3)),"")</f>
        <v>0</v>
      </c>
    </row>
    <row r="561" spans="1:7" x14ac:dyDescent="0.15">
      <c r="A561" s="7"/>
      <c r="B561" s="65"/>
      <c r="C561" s="66"/>
      <c r="D561" s="15">
        <f t="shared" si="155"/>
        <v>0</v>
      </c>
      <c r="E561" s="23" t="str">
        <f t="shared" si="156"/>
        <v/>
      </c>
      <c r="F561" s="98" t="b">
        <f>IF(B561="",IF(Aloitus_Start!$D$1="Suomi","Tieto puuttuu: "&amp;B$3,IF(Aloitus_Start!$D$1="Svenska","Information saknas: "&amp;B$3)),"")</f>
        <v>0</v>
      </c>
      <c r="G561" s="98" t="b">
        <f>IF(C561="",IF(Aloitus_Start!$D$1="Suomi","Tieto puuttuu: "&amp;C$3,IF(Aloitus_Start!$D$1="Svenska","Information saknas: "&amp;C$3)),"")</f>
        <v>0</v>
      </c>
    </row>
    <row r="562" spans="1:7" x14ac:dyDescent="0.15">
      <c r="A562" s="8"/>
      <c r="B562" s="103"/>
      <c r="C562" s="104"/>
      <c r="D562" s="30"/>
      <c r="E562" s="50"/>
      <c r="F562" s="128"/>
      <c r="G562" s="128"/>
    </row>
    <row r="563" spans="1:7" x14ac:dyDescent="0.15">
      <c r="A563" s="7"/>
      <c r="B563" s="65"/>
      <c r="C563" s="66"/>
      <c r="D563" s="15">
        <f t="shared" ref="D563:D569" si="157">C563-B563</f>
        <v>0</v>
      </c>
      <c r="E563" s="23" t="str">
        <f t="shared" ref="E563:E569" si="158">IF(B563="","",IF(B563=0,"",(C563/B563)-1))</f>
        <v/>
      </c>
      <c r="F563" s="98" t="b">
        <f>IF(B563="",IF(Aloitus_Start!$D$1="Suomi","Tieto puuttuu: "&amp;B$3,IF(Aloitus_Start!$D$1="Svenska","Information saknas: "&amp;B$3)),"")</f>
        <v>0</v>
      </c>
      <c r="G563" s="98" t="b">
        <f>IF(C563="",IF(Aloitus_Start!$D$1="Suomi","Tieto puuttuu: "&amp;C$3,IF(Aloitus_Start!$D$1="Svenska","Information saknas: "&amp;C$3)),"")</f>
        <v>0</v>
      </c>
    </row>
    <row r="564" spans="1:7" x14ac:dyDescent="0.15">
      <c r="A564" s="7"/>
      <c r="B564" s="65"/>
      <c r="C564" s="66"/>
      <c r="D564" s="15">
        <f t="shared" si="157"/>
        <v>0</v>
      </c>
      <c r="E564" s="23" t="str">
        <f t="shared" si="158"/>
        <v/>
      </c>
      <c r="F564" s="98" t="b">
        <f>IF(B564="",IF(Aloitus_Start!$D$1="Suomi","Tieto puuttuu: "&amp;B$3,IF(Aloitus_Start!$D$1="Svenska","Information saknas: "&amp;B$3)),"")</f>
        <v>0</v>
      </c>
      <c r="G564" s="98" t="b">
        <f>IF(C564="",IF(Aloitus_Start!$D$1="Suomi","Tieto puuttuu: "&amp;C$3,IF(Aloitus_Start!$D$1="Svenska","Information saknas: "&amp;C$3)),"")</f>
        <v>0</v>
      </c>
    </row>
    <row r="565" spans="1:7" x14ac:dyDescent="0.15">
      <c r="A565" s="7"/>
      <c r="B565" s="65"/>
      <c r="C565" s="66"/>
      <c r="D565" s="15">
        <f t="shared" si="157"/>
        <v>0</v>
      </c>
      <c r="E565" s="23" t="str">
        <f t="shared" si="158"/>
        <v/>
      </c>
      <c r="F565" s="98" t="b">
        <f>IF(B565="",IF(Aloitus_Start!$D$1="Suomi","Tieto puuttuu: "&amp;B$3,IF(Aloitus_Start!$D$1="Svenska","Information saknas: "&amp;B$3)),"")</f>
        <v>0</v>
      </c>
      <c r="G565" s="98" t="b">
        <f>IF(C565="",IF(Aloitus_Start!$D$1="Suomi","Tieto puuttuu: "&amp;C$3,IF(Aloitus_Start!$D$1="Svenska","Information saknas: "&amp;C$3)),"")</f>
        <v>0</v>
      </c>
    </row>
    <row r="566" spans="1:7" x14ac:dyDescent="0.15">
      <c r="A566" s="7"/>
      <c r="B566" s="65"/>
      <c r="C566" s="66"/>
      <c r="D566" s="15">
        <f t="shared" si="157"/>
        <v>0</v>
      </c>
      <c r="E566" s="23" t="str">
        <f t="shared" si="158"/>
        <v/>
      </c>
      <c r="F566" s="98" t="b">
        <f>IF(B566="",IF(Aloitus_Start!$D$1="Suomi","Tieto puuttuu: "&amp;B$3,IF(Aloitus_Start!$D$1="Svenska","Information saknas: "&amp;B$3)),"")</f>
        <v>0</v>
      </c>
      <c r="G566" s="98" t="b">
        <f>IF(C566="",IF(Aloitus_Start!$D$1="Suomi","Tieto puuttuu: "&amp;C$3,IF(Aloitus_Start!$D$1="Svenska","Information saknas: "&amp;C$3)),"")</f>
        <v>0</v>
      </c>
    </row>
    <row r="567" spans="1:7" x14ac:dyDescent="0.15">
      <c r="A567" s="7"/>
      <c r="B567" s="65"/>
      <c r="C567" s="66"/>
      <c r="D567" s="15">
        <f t="shared" si="157"/>
        <v>0</v>
      </c>
      <c r="E567" s="23" t="str">
        <f t="shared" si="158"/>
        <v/>
      </c>
      <c r="F567" s="98" t="b">
        <f>IF(B567="",IF(Aloitus_Start!$D$1="Suomi","Tieto puuttuu: "&amp;B$3,IF(Aloitus_Start!$D$1="Svenska","Information saknas: "&amp;B$3)),"")</f>
        <v>0</v>
      </c>
      <c r="G567" s="98" t="b">
        <f>IF(C567="",IF(Aloitus_Start!$D$1="Suomi","Tieto puuttuu: "&amp;C$3,IF(Aloitus_Start!$D$1="Svenska","Information saknas: "&amp;C$3)),"")</f>
        <v>0</v>
      </c>
    </row>
    <row r="568" spans="1:7" x14ac:dyDescent="0.15">
      <c r="A568" s="7"/>
      <c r="B568" s="65"/>
      <c r="C568" s="66"/>
      <c r="D568" s="15">
        <f t="shared" si="157"/>
        <v>0</v>
      </c>
      <c r="E568" s="23" t="str">
        <f t="shared" si="158"/>
        <v/>
      </c>
      <c r="F568" s="98" t="b">
        <f>IF(B568="",IF(Aloitus_Start!$D$1="Suomi","Tieto puuttuu: "&amp;B$3,IF(Aloitus_Start!$D$1="Svenska","Information saknas: "&amp;B$3)),"")</f>
        <v>0</v>
      </c>
      <c r="G568" s="98" t="b">
        <f>IF(C568="",IF(Aloitus_Start!$D$1="Suomi","Tieto puuttuu: "&amp;C$3,IF(Aloitus_Start!$D$1="Svenska","Information saknas: "&amp;C$3)),"")</f>
        <v>0</v>
      </c>
    </row>
    <row r="569" spans="1:7" x14ac:dyDescent="0.15">
      <c r="A569" s="7"/>
      <c r="B569" s="65"/>
      <c r="C569" s="66"/>
      <c r="D569" s="15">
        <f t="shared" si="157"/>
        <v>0</v>
      </c>
      <c r="E569" s="23" t="str">
        <f t="shared" si="158"/>
        <v/>
      </c>
      <c r="F569" s="98" t="b">
        <f>IF(B569="",IF(Aloitus_Start!$D$1="Suomi","Tieto puuttuu: "&amp;B$3,IF(Aloitus_Start!$D$1="Svenska","Information saknas: "&amp;B$3)),"")</f>
        <v>0</v>
      </c>
      <c r="G569" s="98" t="b">
        <f>IF(C569="",IF(Aloitus_Start!$D$1="Suomi","Tieto puuttuu: "&amp;C$3,IF(Aloitus_Start!$D$1="Svenska","Information saknas: "&amp;C$3)),"")</f>
        <v>0</v>
      </c>
    </row>
    <row r="570" spans="1:7" x14ac:dyDescent="0.15">
      <c r="A570" s="8"/>
      <c r="B570" s="103"/>
      <c r="C570" s="104"/>
      <c r="D570" s="30"/>
      <c r="E570" s="50"/>
      <c r="F570" s="128"/>
      <c r="G570" s="128"/>
    </row>
    <row r="571" spans="1:7" x14ac:dyDescent="0.15">
      <c r="A571" s="7"/>
      <c r="B571" s="65"/>
      <c r="C571" s="66"/>
      <c r="D571" s="15">
        <f t="shared" ref="D571:D584" si="159">C571-B571</f>
        <v>0</v>
      </c>
      <c r="E571" s="23" t="str">
        <f t="shared" ref="E571:E584" si="160">IF(B571="","",IF(B571=0,"",(C571/B571)-1))</f>
        <v/>
      </c>
      <c r="F571" s="98" t="b">
        <f>IF(B571="",IF(Aloitus_Start!$D$1="Suomi","Tieto puuttuu: "&amp;B$3,IF(Aloitus_Start!$D$1="Svenska","Information saknas: "&amp;B$3)),"")</f>
        <v>0</v>
      </c>
      <c r="G571" s="98" t="b">
        <f>IF(C571="",IF(Aloitus_Start!$D$1="Suomi","Tieto puuttuu: "&amp;C$3,IF(Aloitus_Start!$D$1="Svenska","Information saknas: "&amp;C$3)),"")</f>
        <v>0</v>
      </c>
    </row>
    <row r="572" spans="1:7" x14ac:dyDescent="0.15">
      <c r="A572" s="7"/>
      <c r="B572" s="65"/>
      <c r="C572" s="66"/>
      <c r="D572" s="15">
        <f t="shared" si="159"/>
        <v>0</v>
      </c>
      <c r="E572" s="23" t="str">
        <f t="shared" si="160"/>
        <v/>
      </c>
      <c r="F572" s="98" t="b">
        <f>IF(B572="",IF(Aloitus_Start!$D$1="Suomi","Tieto puuttuu: "&amp;B$3,IF(Aloitus_Start!$D$1="Svenska","Information saknas: "&amp;B$3)),"")</f>
        <v>0</v>
      </c>
      <c r="G572" s="98" t="b">
        <f>IF(C572="",IF(Aloitus_Start!$D$1="Suomi","Tieto puuttuu: "&amp;C$3,IF(Aloitus_Start!$D$1="Svenska","Information saknas: "&amp;C$3)),"")</f>
        <v>0</v>
      </c>
    </row>
    <row r="573" spans="1:7" x14ac:dyDescent="0.15">
      <c r="A573" s="7"/>
      <c r="B573" s="65"/>
      <c r="C573" s="66"/>
      <c r="D573" s="15">
        <f t="shared" si="159"/>
        <v>0</v>
      </c>
      <c r="E573" s="23" t="str">
        <f t="shared" si="160"/>
        <v/>
      </c>
      <c r="F573" s="98" t="b">
        <f>IF(B573="",IF(Aloitus_Start!$D$1="Suomi","Tieto puuttuu: "&amp;B$3,IF(Aloitus_Start!$D$1="Svenska","Information saknas: "&amp;B$3)),"")</f>
        <v>0</v>
      </c>
      <c r="G573" s="98" t="b">
        <f>IF(C573="",IF(Aloitus_Start!$D$1="Suomi","Tieto puuttuu: "&amp;C$3,IF(Aloitus_Start!$D$1="Svenska","Information saknas: "&amp;C$3)),"")</f>
        <v>0</v>
      </c>
    </row>
    <row r="574" spans="1:7" x14ac:dyDescent="0.15">
      <c r="A574" s="7"/>
      <c r="B574" s="65"/>
      <c r="C574" s="66"/>
      <c r="D574" s="15">
        <f t="shared" si="159"/>
        <v>0</v>
      </c>
      <c r="E574" s="23" t="str">
        <f t="shared" si="160"/>
        <v/>
      </c>
      <c r="F574" s="98" t="b">
        <f>IF(B574="",IF(Aloitus_Start!$D$1="Suomi","Tieto puuttuu: "&amp;B$3,IF(Aloitus_Start!$D$1="Svenska","Information saknas: "&amp;B$3)),"")</f>
        <v>0</v>
      </c>
      <c r="G574" s="98" t="b">
        <f>IF(C574="",IF(Aloitus_Start!$D$1="Suomi","Tieto puuttuu: "&amp;C$3,IF(Aloitus_Start!$D$1="Svenska","Information saknas: "&amp;C$3)),"")</f>
        <v>0</v>
      </c>
    </row>
    <row r="575" spans="1:7" x14ac:dyDescent="0.15">
      <c r="A575" s="7"/>
      <c r="B575" s="65"/>
      <c r="C575" s="66"/>
      <c r="D575" s="15">
        <f t="shared" si="159"/>
        <v>0</v>
      </c>
      <c r="E575" s="23" t="str">
        <f t="shared" si="160"/>
        <v/>
      </c>
      <c r="F575" s="98" t="b">
        <f>IF(B575="",IF(Aloitus_Start!$D$1="Suomi","Tieto puuttuu: "&amp;B$3,IF(Aloitus_Start!$D$1="Svenska","Information saknas: "&amp;B$3)),"")</f>
        <v>0</v>
      </c>
      <c r="G575" s="98" t="b">
        <f>IF(C575="",IF(Aloitus_Start!$D$1="Suomi","Tieto puuttuu: "&amp;C$3,IF(Aloitus_Start!$D$1="Svenska","Information saknas: "&amp;C$3)),"")</f>
        <v>0</v>
      </c>
    </row>
    <row r="576" spans="1:7" x14ac:dyDescent="0.15">
      <c r="A576" s="7"/>
      <c r="B576" s="65"/>
      <c r="C576" s="66"/>
      <c r="D576" s="15">
        <f t="shared" si="159"/>
        <v>0</v>
      </c>
      <c r="E576" s="23" t="str">
        <f t="shared" si="160"/>
        <v/>
      </c>
      <c r="F576" s="98" t="b">
        <f>IF(B576="",IF(Aloitus_Start!$D$1="Suomi","Tieto puuttuu: "&amp;B$3,IF(Aloitus_Start!$D$1="Svenska","Information saknas: "&amp;B$3)),"")</f>
        <v>0</v>
      </c>
      <c r="G576" s="98" t="b">
        <f>IF(C576="",IF(Aloitus_Start!$D$1="Suomi","Tieto puuttuu: "&amp;C$3,IF(Aloitus_Start!$D$1="Svenska","Information saknas: "&amp;C$3)),"")</f>
        <v>0</v>
      </c>
    </row>
    <row r="577" spans="1:7" x14ac:dyDescent="0.15">
      <c r="A577" s="7"/>
      <c r="B577" s="65"/>
      <c r="C577" s="66"/>
      <c r="D577" s="15">
        <f t="shared" si="159"/>
        <v>0</v>
      </c>
      <c r="E577" s="23" t="str">
        <f t="shared" si="160"/>
        <v/>
      </c>
      <c r="F577" s="98" t="b">
        <f>IF(B577="",IF(Aloitus_Start!$D$1="Suomi","Tieto puuttuu: "&amp;B$3,IF(Aloitus_Start!$D$1="Svenska","Information saknas: "&amp;B$3)),"")</f>
        <v>0</v>
      </c>
      <c r="G577" s="98" t="b">
        <f>IF(C577="",IF(Aloitus_Start!$D$1="Suomi","Tieto puuttuu: "&amp;C$3,IF(Aloitus_Start!$D$1="Svenska","Information saknas: "&amp;C$3)),"")</f>
        <v>0</v>
      </c>
    </row>
    <row r="578" spans="1:7" x14ac:dyDescent="0.15">
      <c r="A578" s="7"/>
      <c r="B578" s="65"/>
      <c r="C578" s="66"/>
      <c r="D578" s="15">
        <f t="shared" si="159"/>
        <v>0</v>
      </c>
      <c r="E578" s="23" t="str">
        <f t="shared" si="160"/>
        <v/>
      </c>
      <c r="F578" s="98" t="b">
        <f>IF(B578="",IF(Aloitus_Start!$D$1="Suomi","Tieto puuttuu: "&amp;B$3,IF(Aloitus_Start!$D$1="Svenska","Information saknas: "&amp;B$3)),"")</f>
        <v>0</v>
      </c>
      <c r="G578" s="98" t="b">
        <f>IF(C578="",IF(Aloitus_Start!$D$1="Suomi","Tieto puuttuu: "&amp;C$3,IF(Aloitus_Start!$D$1="Svenska","Information saknas: "&amp;C$3)),"")</f>
        <v>0</v>
      </c>
    </row>
    <row r="579" spans="1:7" x14ac:dyDescent="0.15">
      <c r="A579" s="7"/>
      <c r="B579" s="65"/>
      <c r="C579" s="66"/>
      <c r="D579" s="15">
        <f t="shared" si="159"/>
        <v>0</v>
      </c>
      <c r="E579" s="23" t="str">
        <f t="shared" si="160"/>
        <v/>
      </c>
      <c r="F579" s="98" t="b">
        <f>IF(B579="",IF(Aloitus_Start!$D$1="Suomi","Tieto puuttuu: "&amp;B$3,IF(Aloitus_Start!$D$1="Svenska","Information saknas: "&amp;B$3)),"")</f>
        <v>0</v>
      </c>
      <c r="G579" s="98" t="b">
        <f>IF(C579="",IF(Aloitus_Start!$D$1="Suomi","Tieto puuttuu: "&amp;C$3,IF(Aloitus_Start!$D$1="Svenska","Information saknas: "&amp;C$3)),"")</f>
        <v>0</v>
      </c>
    </row>
    <row r="580" spans="1:7" x14ac:dyDescent="0.15">
      <c r="A580" s="7"/>
      <c r="B580" s="65"/>
      <c r="C580" s="66"/>
      <c r="D580" s="15">
        <f t="shared" si="159"/>
        <v>0</v>
      </c>
      <c r="E580" s="23" t="str">
        <f t="shared" si="160"/>
        <v/>
      </c>
      <c r="F580" s="98" t="b">
        <f>IF(B580="",IF(Aloitus_Start!$D$1="Suomi","Tieto puuttuu: "&amp;B$3,IF(Aloitus_Start!$D$1="Svenska","Information saknas: "&amp;B$3)),"")</f>
        <v>0</v>
      </c>
      <c r="G580" s="98" t="b">
        <f>IF(C580="",IF(Aloitus_Start!$D$1="Suomi","Tieto puuttuu: "&amp;C$3,IF(Aloitus_Start!$D$1="Svenska","Information saknas: "&amp;C$3)),"")</f>
        <v>0</v>
      </c>
    </row>
    <row r="581" spans="1:7" x14ac:dyDescent="0.15">
      <c r="A581" s="7"/>
      <c r="B581" s="65"/>
      <c r="C581" s="66"/>
      <c r="D581" s="15">
        <f t="shared" si="159"/>
        <v>0</v>
      </c>
      <c r="E581" s="23" t="str">
        <f t="shared" si="160"/>
        <v/>
      </c>
      <c r="F581" s="98" t="b">
        <f>IF(B581="",IF(Aloitus_Start!$D$1="Suomi","Tieto puuttuu: "&amp;B$3,IF(Aloitus_Start!$D$1="Svenska","Information saknas: "&amp;B$3)),"")</f>
        <v>0</v>
      </c>
      <c r="G581" s="98" t="b">
        <f>IF(C581="",IF(Aloitus_Start!$D$1="Suomi","Tieto puuttuu: "&amp;C$3,IF(Aloitus_Start!$D$1="Svenska","Information saknas: "&amp;C$3)),"")</f>
        <v>0</v>
      </c>
    </row>
    <row r="582" spans="1:7" x14ac:dyDescent="0.15">
      <c r="A582" s="7"/>
      <c r="B582" s="65"/>
      <c r="C582" s="66"/>
      <c r="D582" s="15">
        <f t="shared" si="159"/>
        <v>0</v>
      </c>
      <c r="E582" s="23" t="str">
        <f t="shared" si="160"/>
        <v/>
      </c>
      <c r="F582" s="98" t="b">
        <f>IF(B582="",IF(Aloitus_Start!$D$1="Suomi","Tieto puuttuu: "&amp;B$3,IF(Aloitus_Start!$D$1="Svenska","Information saknas: "&amp;B$3)),"")</f>
        <v>0</v>
      </c>
      <c r="G582" s="98" t="b">
        <f>IF(C582="",IF(Aloitus_Start!$D$1="Suomi","Tieto puuttuu: "&amp;C$3,IF(Aloitus_Start!$D$1="Svenska","Information saknas: "&amp;C$3)),"")</f>
        <v>0</v>
      </c>
    </row>
    <row r="583" spans="1:7" x14ac:dyDescent="0.15">
      <c r="A583" s="7"/>
      <c r="B583" s="65"/>
      <c r="C583" s="66"/>
      <c r="D583" s="15">
        <f t="shared" si="159"/>
        <v>0</v>
      </c>
      <c r="E583" s="23" t="str">
        <f t="shared" si="160"/>
        <v/>
      </c>
      <c r="F583" s="98" t="b">
        <f>IF(B583="",IF(Aloitus_Start!$D$1="Suomi","Tieto puuttuu: "&amp;B$3,IF(Aloitus_Start!$D$1="Svenska","Information saknas: "&amp;B$3)),"")</f>
        <v>0</v>
      </c>
      <c r="G583" s="98" t="b">
        <f>IF(C583="",IF(Aloitus_Start!$D$1="Suomi","Tieto puuttuu: "&amp;C$3,IF(Aloitus_Start!$D$1="Svenska","Information saknas: "&amp;C$3)),"")</f>
        <v>0</v>
      </c>
    </row>
    <row r="584" spans="1:7" x14ac:dyDescent="0.15">
      <c r="A584" s="7"/>
      <c r="B584" s="65"/>
      <c r="C584" s="66"/>
      <c r="D584" s="15">
        <f t="shared" si="159"/>
        <v>0</v>
      </c>
      <c r="E584" s="23" t="str">
        <f t="shared" si="160"/>
        <v/>
      </c>
      <c r="F584" s="98" t="b">
        <f>IF(B584="",IF(Aloitus_Start!$D$1="Suomi","Tieto puuttuu: "&amp;B$3,IF(Aloitus_Start!$D$1="Svenska","Information saknas: "&amp;B$3)),"")</f>
        <v>0</v>
      </c>
      <c r="G584" s="98" t="b">
        <f>IF(C584="",IF(Aloitus_Start!$D$1="Suomi","Tieto puuttuu: "&amp;C$3,IF(Aloitus_Start!$D$1="Svenska","Information saknas: "&amp;C$3)),"")</f>
        <v>0</v>
      </c>
    </row>
    <row r="585" spans="1:7" x14ac:dyDescent="0.15">
      <c r="A585" s="7"/>
      <c r="B585" s="65"/>
      <c r="C585" s="66"/>
    </row>
    <row r="586" spans="1:7" x14ac:dyDescent="0.15">
      <c r="A586" s="7"/>
      <c r="B586" s="65"/>
      <c r="C586" s="66"/>
    </row>
    <row r="587" spans="1:7" ht="12" thickBot="1" x14ac:dyDescent="0.2">
      <c r="A587" s="11"/>
      <c r="B587" s="81"/>
      <c r="C587" s="82"/>
    </row>
    <row r="588" spans="1:7" ht="12" thickTop="1" x14ac:dyDescent="0.15"/>
  </sheetData>
  <sheetProtection algorithmName="SHA-512" hashValue="1PgM7uc1Fvmz4Ax01gWNu6dUk8WEjY479ej4ACp4/r3O+SGwPp/lPZO1jUs2OFz+Y9EnZm+zDGA5li/o+SqSvg==" saltValue="+9EUbfjMpxFKScMhMsL1lA==" spinCount="100000" sheet="1" scenarios="1"/>
  <conditionalFormatting sqref="E359">
    <cfRule type="cellIs" dxfId="1831" priority="1717" operator="between">
      <formula>-0.1</formula>
      <formula>0.1</formula>
    </cfRule>
    <cfRule type="cellIs" dxfId="1830" priority="1718" operator="equal">
      <formula>""</formula>
    </cfRule>
  </conditionalFormatting>
  <conditionalFormatting sqref="E359">
    <cfRule type="cellIs" dxfId="1829" priority="1715" operator="between">
      <formula>-0.1</formula>
      <formula>0.1</formula>
    </cfRule>
    <cfRule type="cellIs" dxfId="1828" priority="1716" operator="equal">
      <formula>""</formula>
    </cfRule>
  </conditionalFormatting>
  <conditionalFormatting sqref="E359">
    <cfRule type="cellIs" dxfId="1827" priority="1713" operator="between">
      <formula>-0.1</formula>
      <formula>0.1</formula>
    </cfRule>
    <cfRule type="cellIs" dxfId="1826" priority="1714" operator="equal">
      <formula>""</formula>
    </cfRule>
  </conditionalFormatting>
  <conditionalFormatting sqref="E359">
    <cfRule type="cellIs" dxfId="1825" priority="1711" operator="between">
      <formula>-0.1</formula>
      <formula>0.1</formula>
    </cfRule>
    <cfRule type="cellIs" dxfId="1824" priority="1712" operator="equal">
      <formula>""</formula>
    </cfRule>
  </conditionalFormatting>
  <conditionalFormatting sqref="E369">
    <cfRule type="cellIs" dxfId="1823" priority="1699" operator="between">
      <formula>-0.1</formula>
      <formula>0.1</formula>
    </cfRule>
    <cfRule type="cellIs" dxfId="1822" priority="1700" operator="equal">
      <formula>""</formula>
    </cfRule>
  </conditionalFormatting>
  <conditionalFormatting sqref="E369">
    <cfRule type="cellIs" dxfId="1821" priority="1697" operator="between">
      <formula>-0.1</formula>
      <formula>0.1</formula>
    </cfRule>
    <cfRule type="cellIs" dxfId="1820" priority="1698" operator="equal">
      <formula>""</formula>
    </cfRule>
  </conditionalFormatting>
  <conditionalFormatting sqref="E369">
    <cfRule type="cellIs" dxfId="1819" priority="1695" operator="between">
      <formula>-0.1</formula>
      <formula>0.1</formula>
    </cfRule>
    <cfRule type="cellIs" dxfId="1818" priority="1696" operator="equal">
      <formula>""</formula>
    </cfRule>
  </conditionalFormatting>
  <conditionalFormatting sqref="E434">
    <cfRule type="cellIs" dxfId="1817" priority="1693" operator="between">
      <formula>-0.1</formula>
      <formula>0.1</formula>
    </cfRule>
    <cfRule type="cellIs" dxfId="1816" priority="1694" operator="equal">
      <formula>""</formula>
    </cfRule>
  </conditionalFormatting>
  <conditionalFormatting sqref="E434">
    <cfRule type="cellIs" dxfId="1815" priority="1691" operator="between">
      <formula>-0.1</formula>
      <formula>0.1</formula>
    </cfRule>
    <cfRule type="cellIs" dxfId="1814" priority="1692" operator="equal">
      <formula>""</formula>
    </cfRule>
  </conditionalFormatting>
  <conditionalFormatting sqref="E434">
    <cfRule type="cellIs" dxfId="1813" priority="1689" operator="between">
      <formula>-0.1</formula>
      <formula>0.1</formula>
    </cfRule>
    <cfRule type="cellIs" dxfId="1812" priority="1690" operator="equal">
      <formula>""</formula>
    </cfRule>
  </conditionalFormatting>
  <conditionalFormatting sqref="E434">
    <cfRule type="cellIs" dxfId="1811" priority="1687" operator="between">
      <formula>-0.1</formula>
      <formula>0.1</formula>
    </cfRule>
    <cfRule type="cellIs" dxfId="1810" priority="1688" operator="equal">
      <formula>""</formula>
    </cfRule>
  </conditionalFormatting>
  <conditionalFormatting sqref="E445">
    <cfRule type="cellIs" dxfId="1809" priority="1685" operator="between">
      <formula>-0.1</formula>
      <formula>0.1</formula>
    </cfRule>
    <cfRule type="cellIs" dxfId="1808" priority="1686" operator="equal">
      <formula>""</formula>
    </cfRule>
  </conditionalFormatting>
  <conditionalFormatting sqref="E445">
    <cfRule type="cellIs" dxfId="1807" priority="1683" operator="between">
      <formula>-0.1</formula>
      <formula>0.1</formula>
    </cfRule>
    <cfRule type="cellIs" dxfId="1806" priority="1684" operator="equal">
      <formula>""</formula>
    </cfRule>
  </conditionalFormatting>
  <conditionalFormatting sqref="E445">
    <cfRule type="cellIs" dxfId="1805" priority="1681" operator="between">
      <formula>-0.1</formula>
      <formula>0.1</formula>
    </cfRule>
    <cfRule type="cellIs" dxfId="1804" priority="1682" operator="equal">
      <formula>""</formula>
    </cfRule>
  </conditionalFormatting>
  <conditionalFormatting sqref="E445">
    <cfRule type="cellIs" dxfId="1803" priority="1679" operator="between">
      <formula>-0.1</formula>
      <formula>0.1</formula>
    </cfRule>
    <cfRule type="cellIs" dxfId="1802" priority="1680" operator="equal">
      <formula>""</formula>
    </cfRule>
  </conditionalFormatting>
  <conditionalFormatting sqref="E449">
    <cfRule type="cellIs" dxfId="1801" priority="1677" operator="between">
      <formula>-0.1</formula>
      <formula>0.1</formula>
    </cfRule>
    <cfRule type="cellIs" dxfId="1800" priority="1678" operator="equal">
      <formula>""</formula>
    </cfRule>
  </conditionalFormatting>
  <conditionalFormatting sqref="E449">
    <cfRule type="cellIs" dxfId="1799" priority="1675" operator="between">
      <formula>-0.1</formula>
      <formula>0.1</formula>
    </cfRule>
    <cfRule type="cellIs" dxfId="1798" priority="1676" operator="equal">
      <formula>""</formula>
    </cfRule>
  </conditionalFormatting>
  <conditionalFormatting sqref="E449">
    <cfRule type="cellIs" dxfId="1797" priority="1673" operator="between">
      <formula>-0.1</formula>
      <formula>0.1</formula>
    </cfRule>
    <cfRule type="cellIs" dxfId="1796" priority="1674" operator="equal">
      <formula>""</formula>
    </cfRule>
  </conditionalFormatting>
  <conditionalFormatting sqref="E449">
    <cfRule type="cellIs" dxfId="1795" priority="1671" operator="between">
      <formula>-0.1</formula>
      <formula>0.1</formula>
    </cfRule>
    <cfRule type="cellIs" dxfId="1794" priority="1672" operator="equal">
      <formula>""</formula>
    </cfRule>
  </conditionalFormatting>
  <conditionalFormatting sqref="E470">
    <cfRule type="cellIs" dxfId="1793" priority="1669" operator="between">
      <formula>-0.1</formula>
      <formula>0.1</formula>
    </cfRule>
    <cfRule type="cellIs" dxfId="1792" priority="1670" operator="equal">
      <formula>""</formula>
    </cfRule>
  </conditionalFormatting>
  <conditionalFormatting sqref="E470">
    <cfRule type="cellIs" dxfId="1791" priority="1667" operator="between">
      <formula>-0.1</formula>
      <formula>0.1</formula>
    </cfRule>
    <cfRule type="cellIs" dxfId="1790" priority="1668" operator="equal">
      <formula>""</formula>
    </cfRule>
  </conditionalFormatting>
  <conditionalFormatting sqref="E470">
    <cfRule type="cellIs" dxfId="1789" priority="1665" operator="between">
      <formula>-0.1</formula>
      <formula>0.1</formula>
    </cfRule>
    <cfRule type="cellIs" dxfId="1788" priority="1666" operator="equal">
      <formula>""</formula>
    </cfRule>
  </conditionalFormatting>
  <conditionalFormatting sqref="E470">
    <cfRule type="cellIs" dxfId="1787" priority="1663" operator="between">
      <formula>-0.1</formula>
      <formula>0.1</formula>
    </cfRule>
    <cfRule type="cellIs" dxfId="1786" priority="1664" operator="equal">
      <formula>""</formula>
    </cfRule>
  </conditionalFormatting>
  <conditionalFormatting sqref="E493">
    <cfRule type="cellIs" dxfId="1785" priority="1661" operator="between">
      <formula>-0.1</formula>
      <formula>0.1</formula>
    </cfRule>
    <cfRule type="cellIs" dxfId="1784" priority="1662" operator="equal">
      <formula>""</formula>
    </cfRule>
  </conditionalFormatting>
  <conditionalFormatting sqref="E493">
    <cfRule type="cellIs" dxfId="1783" priority="1659" operator="between">
      <formula>-0.1</formula>
      <formula>0.1</formula>
    </cfRule>
    <cfRule type="cellIs" dxfId="1782" priority="1660" operator="equal">
      <formula>""</formula>
    </cfRule>
  </conditionalFormatting>
  <conditionalFormatting sqref="E493">
    <cfRule type="cellIs" dxfId="1781" priority="1657" operator="between">
      <formula>-0.1</formula>
      <formula>0.1</formula>
    </cfRule>
    <cfRule type="cellIs" dxfId="1780" priority="1658" operator="equal">
      <formula>""</formula>
    </cfRule>
  </conditionalFormatting>
  <conditionalFormatting sqref="E493">
    <cfRule type="cellIs" dxfId="1779" priority="1655" operator="between">
      <formula>-0.1</formula>
      <formula>0.1</formula>
    </cfRule>
    <cfRule type="cellIs" dxfId="1778" priority="1656" operator="equal">
      <formula>""</formula>
    </cfRule>
  </conditionalFormatting>
  <conditionalFormatting sqref="E513">
    <cfRule type="cellIs" dxfId="1777" priority="1651" operator="between">
      <formula>-0.1</formula>
      <formula>0.1</formula>
    </cfRule>
    <cfRule type="cellIs" dxfId="1776" priority="1652" operator="equal">
      <formula>""</formula>
    </cfRule>
  </conditionalFormatting>
  <conditionalFormatting sqref="E513">
    <cfRule type="cellIs" dxfId="1775" priority="1649" operator="between">
      <formula>-0.1</formula>
      <formula>0.1</formula>
    </cfRule>
    <cfRule type="cellIs" dxfId="1774" priority="1650" operator="equal">
      <formula>""</formula>
    </cfRule>
  </conditionalFormatting>
  <conditionalFormatting sqref="E513">
    <cfRule type="cellIs" dxfId="1773" priority="1647" operator="between">
      <formula>-0.1</formula>
      <formula>0.1</formula>
    </cfRule>
    <cfRule type="cellIs" dxfId="1772" priority="1648" operator="equal">
      <formula>""</formula>
    </cfRule>
  </conditionalFormatting>
  <conditionalFormatting sqref="E513">
    <cfRule type="cellIs" dxfId="1771" priority="1645" operator="between">
      <formula>-0.1</formula>
      <formula>0.1</formula>
    </cfRule>
    <cfRule type="cellIs" dxfId="1770" priority="1646" operator="equal">
      <formula>""</formula>
    </cfRule>
  </conditionalFormatting>
  <conditionalFormatting sqref="E513">
    <cfRule type="cellIs" dxfId="1769" priority="1643" operator="between">
      <formula>-0.1</formula>
      <formula>0.1</formula>
    </cfRule>
    <cfRule type="cellIs" dxfId="1768" priority="1644" operator="equal">
      <formula>""</formula>
    </cfRule>
  </conditionalFormatting>
  <conditionalFormatting sqref="E513">
    <cfRule type="cellIs" dxfId="1767" priority="1641" operator="between">
      <formula>-0.1</formula>
      <formula>0.1</formula>
    </cfRule>
    <cfRule type="cellIs" dxfId="1766" priority="1642" operator="equal">
      <formula>""</formula>
    </cfRule>
  </conditionalFormatting>
  <conditionalFormatting sqref="E513">
    <cfRule type="cellIs" dxfId="1765" priority="1639" operator="between">
      <formula>-0.1</formula>
      <formula>0.1</formula>
    </cfRule>
    <cfRule type="cellIs" dxfId="1764" priority="1640" operator="equal">
      <formula>""</formula>
    </cfRule>
  </conditionalFormatting>
  <conditionalFormatting sqref="E513">
    <cfRule type="cellIs" dxfId="1763" priority="1637" operator="between">
      <formula>-0.1</formula>
      <formula>0.1</formula>
    </cfRule>
    <cfRule type="cellIs" dxfId="1762" priority="1638" operator="equal">
      <formula>""</formula>
    </cfRule>
  </conditionalFormatting>
  <conditionalFormatting sqref="E513">
    <cfRule type="cellIs" dxfId="1761" priority="1635" operator="between">
      <formula>-0.1</formula>
      <formula>0.1</formula>
    </cfRule>
    <cfRule type="cellIs" dxfId="1760" priority="1636" operator="equal">
      <formula>""</formula>
    </cfRule>
  </conditionalFormatting>
  <conditionalFormatting sqref="E513">
    <cfRule type="cellIs" dxfId="1759" priority="1633" operator="between">
      <formula>-0.1</formula>
      <formula>0.1</formula>
    </cfRule>
    <cfRule type="cellIs" dxfId="1758" priority="1634" operator="equal">
      <formula>""</formula>
    </cfRule>
  </conditionalFormatting>
  <conditionalFormatting sqref="E513">
    <cfRule type="cellIs" dxfId="1757" priority="1631" operator="between">
      <formula>-0.1</formula>
      <formula>0.1</formula>
    </cfRule>
    <cfRule type="cellIs" dxfId="1756" priority="1632" operator="equal">
      <formula>""</formula>
    </cfRule>
  </conditionalFormatting>
  <conditionalFormatting sqref="E513">
    <cfRule type="cellIs" dxfId="1755" priority="1629" operator="between">
      <formula>-0.1</formula>
      <formula>0.1</formula>
    </cfRule>
    <cfRule type="cellIs" dxfId="1754" priority="1630" operator="equal">
      <formula>""</formula>
    </cfRule>
  </conditionalFormatting>
  <conditionalFormatting sqref="E513">
    <cfRule type="cellIs" dxfId="1753" priority="1627" operator="between">
      <formula>-0.1</formula>
      <formula>0.1</formula>
    </cfRule>
    <cfRule type="cellIs" dxfId="1752" priority="1628" operator="equal">
      <formula>""</formula>
    </cfRule>
  </conditionalFormatting>
  <conditionalFormatting sqref="E513">
    <cfRule type="cellIs" dxfId="1751" priority="1625" operator="between">
      <formula>-0.1</formula>
      <formula>0.1</formula>
    </cfRule>
    <cfRule type="cellIs" dxfId="1750" priority="1626" operator="equal">
      <formula>""</formula>
    </cfRule>
  </conditionalFormatting>
  <conditionalFormatting sqref="E513">
    <cfRule type="cellIs" dxfId="1749" priority="1623" operator="between">
      <formula>-0.1</formula>
      <formula>0.1</formula>
    </cfRule>
    <cfRule type="cellIs" dxfId="1748" priority="1624" operator="equal">
      <formula>""</formula>
    </cfRule>
  </conditionalFormatting>
  <conditionalFormatting sqref="E513">
    <cfRule type="cellIs" dxfId="1747" priority="1621" operator="between">
      <formula>-0.1</formula>
      <formula>0.1</formula>
    </cfRule>
    <cfRule type="cellIs" dxfId="1746" priority="1622" operator="equal">
      <formula>""</formula>
    </cfRule>
  </conditionalFormatting>
  <conditionalFormatting sqref="E513">
    <cfRule type="cellIs" dxfId="1745" priority="1619" operator="between">
      <formula>-0.1</formula>
      <formula>0.1</formula>
    </cfRule>
    <cfRule type="cellIs" dxfId="1744" priority="1620" operator="equal">
      <formula>""</formula>
    </cfRule>
  </conditionalFormatting>
  <conditionalFormatting sqref="E513">
    <cfRule type="cellIs" dxfId="1743" priority="1617" operator="between">
      <formula>-0.1</formula>
      <formula>0.1</formula>
    </cfRule>
    <cfRule type="cellIs" dxfId="1742" priority="1618" operator="equal">
      <formula>""</formula>
    </cfRule>
  </conditionalFormatting>
  <conditionalFormatting sqref="E513">
    <cfRule type="cellIs" dxfId="1741" priority="1615" operator="between">
      <formula>-0.1</formula>
      <formula>0.1</formula>
    </cfRule>
    <cfRule type="cellIs" dxfId="1740" priority="1616" operator="equal">
      <formula>""</formula>
    </cfRule>
  </conditionalFormatting>
  <conditionalFormatting sqref="E530:E532">
    <cfRule type="cellIs" dxfId="1739" priority="1569" operator="between">
      <formula>-0.1</formula>
      <formula>0.1</formula>
    </cfRule>
    <cfRule type="cellIs" dxfId="1738" priority="1570" operator="equal">
      <formula>""</formula>
    </cfRule>
  </conditionalFormatting>
  <conditionalFormatting sqref="E530:E532">
    <cfRule type="cellIs" dxfId="1737" priority="1567" operator="between">
      <formula>-0.1</formula>
      <formula>0.1</formula>
    </cfRule>
    <cfRule type="cellIs" dxfId="1736" priority="1568" operator="equal">
      <formula>""</formula>
    </cfRule>
  </conditionalFormatting>
  <conditionalFormatting sqref="E530:E532">
    <cfRule type="cellIs" dxfId="1735" priority="1565" operator="between">
      <formula>-0.1</formula>
      <formula>0.1</formula>
    </cfRule>
    <cfRule type="cellIs" dxfId="1734" priority="1566" operator="equal">
      <formula>""</formula>
    </cfRule>
  </conditionalFormatting>
  <conditionalFormatting sqref="E530:E532">
    <cfRule type="cellIs" dxfId="1733" priority="1563" operator="between">
      <formula>-0.1</formula>
      <formula>0.1</formula>
    </cfRule>
    <cfRule type="cellIs" dxfId="1732" priority="1564" operator="equal">
      <formula>""</formula>
    </cfRule>
  </conditionalFormatting>
  <conditionalFormatting sqref="E530:E532">
    <cfRule type="cellIs" dxfId="1731" priority="1561" operator="between">
      <formula>-0.1</formula>
      <formula>0.1</formula>
    </cfRule>
    <cfRule type="cellIs" dxfId="1730" priority="1562" operator="equal">
      <formula>""</formula>
    </cfRule>
  </conditionalFormatting>
  <conditionalFormatting sqref="E530:E532">
    <cfRule type="cellIs" dxfId="1729" priority="1559" operator="between">
      <formula>-0.1</formula>
      <formula>0.1</formula>
    </cfRule>
    <cfRule type="cellIs" dxfId="1728" priority="1560" operator="equal">
      <formula>""</formula>
    </cfRule>
  </conditionalFormatting>
  <conditionalFormatting sqref="E530:E532">
    <cfRule type="cellIs" dxfId="1727" priority="1557" operator="between">
      <formula>-0.1</formula>
      <formula>0.1</formula>
    </cfRule>
    <cfRule type="cellIs" dxfId="1726" priority="1558" operator="equal">
      <formula>""</formula>
    </cfRule>
  </conditionalFormatting>
  <conditionalFormatting sqref="E530:E532">
    <cfRule type="cellIs" dxfId="1725" priority="1555" operator="between">
      <formula>-0.1</formula>
      <formula>0.1</formula>
    </cfRule>
    <cfRule type="cellIs" dxfId="1724" priority="1556" operator="equal">
      <formula>""</formula>
    </cfRule>
  </conditionalFormatting>
  <conditionalFormatting sqref="E530:E532">
    <cfRule type="cellIs" dxfId="1723" priority="1553" operator="between">
      <formula>-0.1</formula>
      <formula>0.1</formula>
    </cfRule>
    <cfRule type="cellIs" dxfId="1722" priority="1554" operator="equal">
      <formula>""</formula>
    </cfRule>
  </conditionalFormatting>
  <conditionalFormatting sqref="E530:E532">
    <cfRule type="cellIs" dxfId="1721" priority="1551" operator="between">
      <formula>-0.1</formula>
      <formula>0.1</formula>
    </cfRule>
    <cfRule type="cellIs" dxfId="1720" priority="1552" operator="equal">
      <formula>""</formula>
    </cfRule>
  </conditionalFormatting>
  <conditionalFormatting sqref="E537">
    <cfRule type="cellIs" dxfId="1719" priority="1528" operator="between">
      <formula>-0.1</formula>
      <formula>0.1</formula>
    </cfRule>
    <cfRule type="cellIs" dxfId="1718" priority="1529" operator="equal">
      <formula>""</formula>
    </cfRule>
  </conditionalFormatting>
  <conditionalFormatting sqref="E537">
    <cfRule type="cellIs" dxfId="1717" priority="1526" operator="between">
      <formula>-0.1</formula>
      <formula>0.1</formula>
    </cfRule>
    <cfRule type="cellIs" dxfId="1716" priority="1527" operator="equal">
      <formula>""</formula>
    </cfRule>
  </conditionalFormatting>
  <conditionalFormatting sqref="E537">
    <cfRule type="cellIs" dxfId="1715" priority="1524" operator="between">
      <formula>-0.1</formula>
      <formula>0.1</formula>
    </cfRule>
    <cfRule type="cellIs" dxfId="1714" priority="1525" operator="equal">
      <formula>""</formula>
    </cfRule>
  </conditionalFormatting>
  <conditionalFormatting sqref="E537">
    <cfRule type="cellIs" dxfId="1713" priority="1522" operator="between">
      <formula>-0.1</formula>
      <formula>0.1</formula>
    </cfRule>
    <cfRule type="cellIs" dxfId="1712" priority="1523" operator="equal">
      <formula>""</formula>
    </cfRule>
  </conditionalFormatting>
  <conditionalFormatting sqref="E537">
    <cfRule type="cellIs" dxfId="1711" priority="1520" operator="between">
      <formula>-0.1</formula>
      <formula>0.1</formula>
    </cfRule>
    <cfRule type="cellIs" dxfId="1710" priority="1521" operator="equal">
      <formula>""</formula>
    </cfRule>
  </conditionalFormatting>
  <conditionalFormatting sqref="E537">
    <cfRule type="cellIs" dxfId="1709" priority="1518" operator="between">
      <formula>-0.1</formula>
      <formula>0.1</formula>
    </cfRule>
    <cfRule type="cellIs" dxfId="1708" priority="1519" operator="equal">
      <formula>""</formula>
    </cfRule>
  </conditionalFormatting>
  <conditionalFormatting sqref="E537">
    <cfRule type="cellIs" dxfId="1707" priority="1516" operator="between">
      <formula>-0.1</formula>
      <formula>0.1</formula>
    </cfRule>
    <cfRule type="cellIs" dxfId="1706" priority="1517" operator="equal">
      <formula>""</formula>
    </cfRule>
  </conditionalFormatting>
  <conditionalFormatting sqref="E537">
    <cfRule type="cellIs" dxfId="1705" priority="1514" operator="between">
      <formula>-0.1</formula>
      <formula>0.1</formula>
    </cfRule>
    <cfRule type="cellIs" dxfId="1704" priority="1515" operator="equal">
      <formula>""</formula>
    </cfRule>
  </conditionalFormatting>
  <conditionalFormatting sqref="E537">
    <cfRule type="cellIs" dxfId="1703" priority="1512" operator="between">
      <formula>-0.1</formula>
      <formula>0.1</formula>
    </cfRule>
    <cfRule type="cellIs" dxfId="1702" priority="1513" operator="equal">
      <formula>""</formula>
    </cfRule>
  </conditionalFormatting>
  <conditionalFormatting sqref="E537">
    <cfRule type="cellIs" dxfId="1701" priority="1510" operator="between">
      <formula>-0.1</formula>
      <formula>0.1</formula>
    </cfRule>
    <cfRule type="cellIs" dxfId="1700" priority="1511" operator="equal">
      <formula>""</formula>
    </cfRule>
  </conditionalFormatting>
  <conditionalFormatting sqref="E545">
    <cfRule type="cellIs" dxfId="1699" priority="1487" operator="between">
      <formula>-0.1</formula>
      <formula>0.1</formula>
    </cfRule>
    <cfRule type="cellIs" dxfId="1698" priority="1488" operator="equal">
      <formula>""</formula>
    </cfRule>
  </conditionalFormatting>
  <conditionalFormatting sqref="E545">
    <cfRule type="cellIs" dxfId="1697" priority="1485" operator="between">
      <formula>-0.1</formula>
      <formula>0.1</formula>
    </cfRule>
    <cfRule type="cellIs" dxfId="1696" priority="1486" operator="equal">
      <formula>""</formula>
    </cfRule>
  </conditionalFormatting>
  <conditionalFormatting sqref="E545">
    <cfRule type="cellIs" dxfId="1695" priority="1483" operator="between">
      <formula>-0.1</formula>
      <formula>0.1</formula>
    </cfRule>
    <cfRule type="cellIs" dxfId="1694" priority="1484" operator="equal">
      <formula>""</formula>
    </cfRule>
  </conditionalFormatting>
  <conditionalFormatting sqref="E545">
    <cfRule type="cellIs" dxfId="1693" priority="1481" operator="between">
      <formula>-0.1</formula>
      <formula>0.1</formula>
    </cfRule>
    <cfRule type="cellIs" dxfId="1692" priority="1482" operator="equal">
      <formula>""</formula>
    </cfRule>
  </conditionalFormatting>
  <conditionalFormatting sqref="E545">
    <cfRule type="cellIs" dxfId="1691" priority="1479" operator="between">
      <formula>-0.1</formula>
      <formula>0.1</formula>
    </cfRule>
    <cfRule type="cellIs" dxfId="1690" priority="1480" operator="equal">
      <formula>""</formula>
    </cfRule>
  </conditionalFormatting>
  <conditionalFormatting sqref="E545">
    <cfRule type="cellIs" dxfId="1689" priority="1477" operator="between">
      <formula>-0.1</formula>
      <formula>0.1</formula>
    </cfRule>
    <cfRule type="cellIs" dxfId="1688" priority="1478" operator="equal">
      <formula>""</formula>
    </cfRule>
  </conditionalFormatting>
  <conditionalFormatting sqref="E545">
    <cfRule type="cellIs" dxfId="1687" priority="1475" operator="between">
      <formula>-0.1</formula>
      <formula>0.1</formula>
    </cfRule>
    <cfRule type="cellIs" dxfId="1686" priority="1476" operator="equal">
      <formula>""</formula>
    </cfRule>
  </conditionalFormatting>
  <conditionalFormatting sqref="E545">
    <cfRule type="cellIs" dxfId="1685" priority="1473" operator="between">
      <formula>-0.1</formula>
      <formula>0.1</formula>
    </cfRule>
    <cfRule type="cellIs" dxfId="1684" priority="1474" operator="equal">
      <formula>""</formula>
    </cfRule>
  </conditionalFormatting>
  <conditionalFormatting sqref="E545">
    <cfRule type="cellIs" dxfId="1683" priority="1471" operator="between">
      <formula>-0.1</formula>
      <formula>0.1</formula>
    </cfRule>
    <cfRule type="cellIs" dxfId="1682" priority="1472" operator="equal">
      <formula>""</formula>
    </cfRule>
  </conditionalFormatting>
  <conditionalFormatting sqref="E545">
    <cfRule type="cellIs" dxfId="1681" priority="1469" operator="between">
      <formula>-0.1</formula>
      <formula>0.1</formula>
    </cfRule>
    <cfRule type="cellIs" dxfId="1680" priority="1470" operator="equal">
      <formula>""</formula>
    </cfRule>
  </conditionalFormatting>
  <conditionalFormatting sqref="E551:E552">
    <cfRule type="cellIs" dxfId="1679" priority="1446" operator="between">
      <formula>-0.1</formula>
      <formula>0.1</formula>
    </cfRule>
    <cfRule type="cellIs" dxfId="1678" priority="1447" operator="equal">
      <formula>""</formula>
    </cfRule>
  </conditionalFormatting>
  <conditionalFormatting sqref="E551:E552">
    <cfRule type="cellIs" dxfId="1677" priority="1444" operator="between">
      <formula>-0.1</formula>
      <formula>0.1</formula>
    </cfRule>
    <cfRule type="cellIs" dxfId="1676" priority="1445" operator="equal">
      <formula>""</formula>
    </cfRule>
  </conditionalFormatting>
  <conditionalFormatting sqref="E551:E552">
    <cfRule type="cellIs" dxfId="1675" priority="1442" operator="between">
      <formula>-0.1</formula>
      <formula>0.1</formula>
    </cfRule>
    <cfRule type="cellIs" dxfId="1674" priority="1443" operator="equal">
      <formula>""</formula>
    </cfRule>
  </conditionalFormatting>
  <conditionalFormatting sqref="E551:E552">
    <cfRule type="cellIs" dxfId="1673" priority="1440" operator="between">
      <formula>-0.1</formula>
      <formula>0.1</formula>
    </cfRule>
    <cfRule type="cellIs" dxfId="1672" priority="1441" operator="equal">
      <formula>""</formula>
    </cfRule>
  </conditionalFormatting>
  <conditionalFormatting sqref="E551:E552">
    <cfRule type="cellIs" dxfId="1671" priority="1438" operator="between">
      <formula>-0.1</formula>
      <formula>0.1</formula>
    </cfRule>
    <cfRule type="cellIs" dxfId="1670" priority="1439" operator="equal">
      <formula>""</formula>
    </cfRule>
  </conditionalFormatting>
  <conditionalFormatting sqref="E551:E552">
    <cfRule type="cellIs" dxfId="1669" priority="1436" operator="between">
      <formula>-0.1</formula>
      <formula>0.1</formula>
    </cfRule>
    <cfRule type="cellIs" dxfId="1668" priority="1437" operator="equal">
      <formula>""</formula>
    </cfRule>
  </conditionalFormatting>
  <conditionalFormatting sqref="E551:E552">
    <cfRule type="cellIs" dxfId="1667" priority="1434" operator="between">
      <formula>-0.1</formula>
      <formula>0.1</formula>
    </cfRule>
    <cfRule type="cellIs" dxfId="1666" priority="1435" operator="equal">
      <formula>""</formula>
    </cfRule>
  </conditionalFormatting>
  <conditionalFormatting sqref="E551:E552">
    <cfRule type="cellIs" dxfId="1665" priority="1432" operator="between">
      <formula>-0.1</formula>
      <formula>0.1</formula>
    </cfRule>
    <cfRule type="cellIs" dxfId="1664" priority="1433" operator="equal">
      <formula>""</formula>
    </cfRule>
  </conditionalFormatting>
  <conditionalFormatting sqref="E551:E552">
    <cfRule type="cellIs" dxfId="1663" priority="1430" operator="between">
      <formula>-0.1</formula>
      <formula>0.1</formula>
    </cfRule>
    <cfRule type="cellIs" dxfId="1662" priority="1431" operator="equal">
      <formula>""</formula>
    </cfRule>
  </conditionalFormatting>
  <conditionalFormatting sqref="E551:E552">
    <cfRule type="cellIs" dxfId="1661" priority="1428" operator="between">
      <formula>-0.1</formula>
      <formula>0.1</formula>
    </cfRule>
    <cfRule type="cellIs" dxfId="1660" priority="1429" operator="equal">
      <formula>""</formula>
    </cfRule>
  </conditionalFormatting>
  <conditionalFormatting sqref="E363">
    <cfRule type="cellIs" dxfId="1659" priority="1407" operator="between">
      <formula>-0.1</formula>
      <formula>0.1</formula>
    </cfRule>
    <cfRule type="cellIs" dxfId="1658" priority="1408" operator="equal">
      <formula>""</formula>
    </cfRule>
  </conditionalFormatting>
  <conditionalFormatting sqref="E363">
    <cfRule type="cellIs" dxfId="1657" priority="1405" operator="between">
      <formula>-0.1</formula>
      <formula>0.1</formula>
    </cfRule>
    <cfRule type="cellIs" dxfId="1656" priority="1406" operator="equal">
      <formula>""</formula>
    </cfRule>
  </conditionalFormatting>
  <conditionalFormatting sqref="E364">
    <cfRule type="cellIs" dxfId="1655" priority="1403" operator="between">
      <formula>-0.1</formula>
      <formula>0.1</formula>
    </cfRule>
    <cfRule type="cellIs" dxfId="1654" priority="1404" operator="equal">
      <formula>""</formula>
    </cfRule>
  </conditionalFormatting>
  <conditionalFormatting sqref="E364">
    <cfRule type="cellIs" dxfId="1653" priority="1401" operator="between">
      <formula>-0.1</formula>
      <formula>0.1</formula>
    </cfRule>
    <cfRule type="cellIs" dxfId="1652" priority="1402" operator="equal">
      <formula>""</formula>
    </cfRule>
  </conditionalFormatting>
  <conditionalFormatting sqref="E424">
    <cfRule type="cellIs" dxfId="1651" priority="1393" operator="between">
      <formula>-0.1</formula>
      <formula>0.1</formula>
    </cfRule>
    <cfRule type="cellIs" dxfId="1650" priority="1394" operator="equal">
      <formula>""</formula>
    </cfRule>
  </conditionalFormatting>
  <conditionalFormatting sqref="E424">
    <cfRule type="cellIs" dxfId="1649" priority="1391" operator="between">
      <formula>-0.1</formula>
      <formula>0.1</formula>
    </cfRule>
    <cfRule type="cellIs" dxfId="1648" priority="1392" operator="equal">
      <formula>""</formula>
    </cfRule>
  </conditionalFormatting>
  <conditionalFormatting sqref="E424">
    <cfRule type="cellIs" dxfId="1647" priority="1389" operator="between">
      <formula>-0.1</formula>
      <formula>0.1</formula>
    </cfRule>
    <cfRule type="cellIs" dxfId="1646" priority="1390" operator="equal">
      <formula>""</formula>
    </cfRule>
  </conditionalFormatting>
  <conditionalFormatting sqref="E424">
    <cfRule type="cellIs" dxfId="1645" priority="1387" operator="between">
      <formula>-0.1</formula>
      <formula>0.1</formula>
    </cfRule>
    <cfRule type="cellIs" dxfId="1644" priority="1388" operator="equal">
      <formula>""</formula>
    </cfRule>
  </conditionalFormatting>
  <conditionalFormatting sqref="E429:E431">
    <cfRule type="cellIs" dxfId="1643" priority="1380" operator="between">
      <formula>-0.1</formula>
      <formula>0.1</formula>
    </cfRule>
    <cfRule type="cellIs" dxfId="1642" priority="1381" operator="equal">
      <formula>""</formula>
    </cfRule>
  </conditionalFormatting>
  <conditionalFormatting sqref="E429:E431">
    <cfRule type="cellIs" dxfId="1641" priority="1378" operator="between">
      <formula>-0.1</formula>
      <formula>0.1</formula>
    </cfRule>
    <cfRule type="cellIs" dxfId="1640" priority="1379" operator="equal">
      <formula>""</formula>
    </cfRule>
  </conditionalFormatting>
  <conditionalFormatting sqref="E429:E431">
    <cfRule type="cellIs" dxfId="1639" priority="1376" operator="between">
      <formula>-0.1</formula>
      <formula>0.1</formula>
    </cfRule>
    <cfRule type="cellIs" dxfId="1638" priority="1377" operator="equal">
      <formula>""</formula>
    </cfRule>
  </conditionalFormatting>
  <conditionalFormatting sqref="E429:E431">
    <cfRule type="cellIs" dxfId="1637" priority="1374" operator="between">
      <formula>-0.1</formula>
      <formula>0.1</formula>
    </cfRule>
    <cfRule type="cellIs" dxfId="1636" priority="1375" operator="equal">
      <formula>""</formula>
    </cfRule>
  </conditionalFormatting>
  <conditionalFormatting sqref="E464">
    <cfRule type="cellIs" dxfId="1635" priority="1350" operator="between">
      <formula>-0.1</formula>
      <formula>0.1</formula>
    </cfRule>
    <cfRule type="cellIs" dxfId="1634" priority="1351" operator="equal">
      <formula>""</formula>
    </cfRule>
  </conditionalFormatting>
  <conditionalFormatting sqref="E464">
    <cfRule type="cellIs" dxfId="1633" priority="1348" operator="between">
      <formula>-0.1</formula>
      <formula>0.1</formula>
    </cfRule>
    <cfRule type="cellIs" dxfId="1632" priority="1349" operator="equal">
      <formula>""</formula>
    </cfRule>
  </conditionalFormatting>
  <conditionalFormatting sqref="E464">
    <cfRule type="cellIs" dxfId="1631" priority="1346" operator="between">
      <formula>-0.1</formula>
      <formula>0.1</formula>
    </cfRule>
    <cfRule type="cellIs" dxfId="1630" priority="1347" operator="equal">
      <formula>""</formula>
    </cfRule>
  </conditionalFormatting>
  <conditionalFormatting sqref="E505:E506">
    <cfRule type="cellIs" dxfId="1629" priority="906" operator="equal">
      <formula>""</formula>
    </cfRule>
    <cfRule type="cellIs" dxfId="1628" priority="907" operator="notBetween">
      <formula>-0.5</formula>
      <formula>0.5</formula>
    </cfRule>
    <cfRule type="cellIs" dxfId="1627" priority="908" operator="notBetween">
      <formula>-0.3333</formula>
      <formula>0.3333</formula>
    </cfRule>
    <cfRule type="cellIs" dxfId="1626" priority="909" operator="notBetween">
      <formula>-0.1</formula>
      <formula>0.1</formula>
    </cfRule>
    <cfRule type="cellIs" dxfId="1625" priority="910" operator="between">
      <formula>-0.1</formula>
      <formula>0.1</formula>
    </cfRule>
  </conditionalFormatting>
  <conditionalFormatting sqref="E439">
    <cfRule type="cellIs" dxfId="1624" priority="1034" operator="equal">
      <formula>""</formula>
    </cfRule>
  </conditionalFormatting>
  <conditionalFormatting sqref="E443">
    <cfRule type="cellIs" dxfId="1623" priority="1024" operator="equal">
      <formula>""</formula>
    </cfRule>
  </conditionalFormatting>
  <conditionalFormatting sqref="E443">
    <cfRule type="cellIs" dxfId="1622" priority="1023" operator="equal">
      <formula>""</formula>
    </cfRule>
  </conditionalFormatting>
  <conditionalFormatting sqref="E459">
    <cfRule type="cellIs" dxfId="1621" priority="1014" operator="equal">
      <formula>""</formula>
    </cfRule>
  </conditionalFormatting>
  <conditionalFormatting sqref="E459">
    <cfRule type="cellIs" dxfId="1620" priority="1013" operator="equal">
      <formula>""</formula>
    </cfRule>
  </conditionalFormatting>
  <conditionalFormatting sqref="E459">
    <cfRule type="cellIs" dxfId="1619" priority="1012" operator="equal">
      <formula>""</formula>
    </cfRule>
  </conditionalFormatting>
  <conditionalFormatting sqref="E471">
    <cfRule type="cellIs" dxfId="1618" priority="1005" operator="equal">
      <formula>""</formula>
    </cfRule>
    <cfRule type="cellIs" dxfId="1617" priority="1006" operator="notBetween">
      <formula>-0.5</formula>
      <formula>0.5</formula>
    </cfRule>
    <cfRule type="cellIs" dxfId="1616" priority="1007" operator="notBetween">
      <formula>-0.3333</formula>
      <formula>0.3333</formula>
    </cfRule>
    <cfRule type="cellIs" dxfId="1615" priority="1008" operator="notBetween">
      <formula>-0.1</formula>
      <formula>0.1</formula>
    </cfRule>
    <cfRule type="cellIs" dxfId="1614" priority="1009" operator="between">
      <formula>-0.1</formula>
      <formula>0.1</formula>
    </cfRule>
  </conditionalFormatting>
  <conditionalFormatting sqref="E471">
    <cfRule type="cellIs" dxfId="1613" priority="1004" operator="equal">
      <formula>""</formula>
    </cfRule>
  </conditionalFormatting>
  <conditionalFormatting sqref="E471">
    <cfRule type="cellIs" dxfId="1612" priority="1003" operator="equal">
      <formula>""</formula>
    </cfRule>
  </conditionalFormatting>
  <conditionalFormatting sqref="E471">
    <cfRule type="cellIs" dxfId="1611" priority="1002" operator="equal">
      <formula>""</formula>
    </cfRule>
  </conditionalFormatting>
  <conditionalFormatting sqref="E471">
    <cfRule type="cellIs" dxfId="1610" priority="1001" operator="equal">
      <formula>""</formula>
    </cfRule>
  </conditionalFormatting>
  <conditionalFormatting sqref="E471">
    <cfRule type="cellIs" dxfId="1609" priority="1000" operator="between">
      <formula>-0.1</formula>
      <formula>0.1</formula>
    </cfRule>
  </conditionalFormatting>
  <conditionalFormatting sqref="E474">
    <cfRule type="cellIs" dxfId="1608" priority="993" operator="equal">
      <formula>""</formula>
    </cfRule>
  </conditionalFormatting>
  <conditionalFormatting sqref="E474">
    <cfRule type="cellIs" dxfId="1607" priority="992" operator="equal">
      <formula>""</formula>
    </cfRule>
  </conditionalFormatting>
  <conditionalFormatting sqref="E474">
    <cfRule type="cellIs" dxfId="1606" priority="991" operator="equal">
      <formula>""</formula>
    </cfRule>
  </conditionalFormatting>
  <conditionalFormatting sqref="E485">
    <cfRule type="cellIs" dxfId="1605" priority="982" operator="equal">
      <formula>""</formula>
    </cfRule>
  </conditionalFormatting>
  <conditionalFormatting sqref="E485">
    <cfRule type="cellIs" dxfId="1604" priority="981" operator="equal">
      <formula>""</formula>
    </cfRule>
  </conditionalFormatting>
  <conditionalFormatting sqref="E489:E491">
    <cfRule type="cellIs" dxfId="1603" priority="971" operator="equal">
      <formula>""</formula>
    </cfRule>
  </conditionalFormatting>
  <conditionalFormatting sqref="E505:E506">
    <cfRule type="cellIs" dxfId="1602" priority="905" operator="equal">
      <formula>""</formula>
    </cfRule>
  </conditionalFormatting>
  <conditionalFormatting sqref="E505:E506">
    <cfRule type="cellIs" dxfId="1601" priority="904" operator="equal">
      <formula>""</formula>
    </cfRule>
  </conditionalFormatting>
  <conditionalFormatting sqref="E505:E506">
    <cfRule type="cellIs" dxfId="1600" priority="903" operator="equal">
      <formula>""</formula>
    </cfRule>
  </conditionalFormatting>
  <conditionalFormatting sqref="E505:E506">
    <cfRule type="cellIs" dxfId="1599" priority="902" operator="equal">
      <formula>""</formula>
    </cfRule>
  </conditionalFormatting>
  <conditionalFormatting sqref="E505:E506">
    <cfRule type="cellIs" dxfId="1598" priority="901" operator="between">
      <formula>-0.1</formula>
      <formula>0.1</formula>
    </cfRule>
  </conditionalFormatting>
  <conditionalFormatting sqref="E519">
    <cfRule type="cellIs" dxfId="1597" priority="894" operator="equal">
      <formula>""</formula>
    </cfRule>
  </conditionalFormatting>
  <conditionalFormatting sqref="E519">
    <cfRule type="cellIs" dxfId="1596" priority="893" operator="equal">
      <formula>""</formula>
    </cfRule>
  </conditionalFormatting>
  <conditionalFormatting sqref="E519">
    <cfRule type="cellIs" dxfId="1595" priority="892" operator="equal">
      <formula>""</formula>
    </cfRule>
  </conditionalFormatting>
  <conditionalFormatting sqref="E523">
    <cfRule type="cellIs" dxfId="1594" priority="883" operator="equal">
      <formula>""</formula>
    </cfRule>
  </conditionalFormatting>
  <conditionalFormatting sqref="E523">
    <cfRule type="cellIs" dxfId="1593" priority="882" operator="equal">
      <formula>""</formula>
    </cfRule>
  </conditionalFormatting>
  <conditionalFormatting sqref="E525:E527">
    <cfRule type="cellIs" dxfId="1592" priority="872" operator="equal">
      <formula>""</formula>
    </cfRule>
  </conditionalFormatting>
  <conditionalFormatting sqref="L74:L77">
    <cfRule type="cellIs" dxfId="1591" priority="685" operator="equal">
      <formula>""</formula>
    </cfRule>
    <cfRule type="cellIs" dxfId="1590" priority="686" operator="notBetween">
      <formula>-0.5</formula>
      <formula>0.5</formula>
    </cfRule>
    <cfRule type="cellIs" dxfId="1589" priority="687" operator="notBetween">
      <formula>-0.3333</formula>
      <formula>0.3333</formula>
    </cfRule>
    <cfRule type="cellIs" dxfId="1588" priority="688" operator="notBetween">
      <formula>-0.1</formula>
      <formula>0.1</formula>
    </cfRule>
    <cfRule type="cellIs" dxfId="1587" priority="689" operator="between">
      <formula>-0.1</formula>
      <formula>0.1</formula>
    </cfRule>
  </conditionalFormatting>
  <conditionalFormatting sqref="L96">
    <cfRule type="cellIs" dxfId="1586" priority="610" operator="equal">
      <formula>""</formula>
    </cfRule>
    <cfRule type="cellIs" dxfId="1585" priority="611" operator="notBetween">
      <formula>-0.5</formula>
      <formula>0.5</formula>
    </cfRule>
    <cfRule type="cellIs" dxfId="1584" priority="612" operator="notBetween">
      <formula>-0.3333</formula>
      <formula>0.3333</formula>
    </cfRule>
    <cfRule type="cellIs" dxfId="1583" priority="613" operator="notBetween">
      <formula>-0.1</formula>
      <formula>0.1</formula>
    </cfRule>
    <cfRule type="cellIs" dxfId="1582" priority="614" operator="between">
      <formula>-0.1</formula>
      <formula>0.1</formula>
    </cfRule>
  </conditionalFormatting>
  <conditionalFormatting sqref="E38">
    <cfRule type="cellIs" dxfId="1581" priority="152" operator="equal">
      <formula>""</formula>
    </cfRule>
    <cfRule type="cellIs" dxfId="1580" priority="153" operator="notBetween">
      <formula>-0.5</formula>
      <formula>0.5</formula>
    </cfRule>
    <cfRule type="cellIs" dxfId="1579" priority="154" operator="notBetween">
      <formula>-0.3333</formula>
      <formula>0.3333</formula>
    </cfRule>
    <cfRule type="cellIs" dxfId="1578" priority="155" operator="notBetween">
      <formula>-0.1</formula>
      <formula>0.1</formula>
    </cfRule>
    <cfRule type="cellIs" dxfId="1577" priority="156" operator="between">
      <formula>-0.1</formula>
      <formula>0.1</formula>
    </cfRule>
  </conditionalFormatting>
  <conditionalFormatting sqref="E25">
    <cfRule type="cellIs" dxfId="1576" priority="87" operator="equal">
      <formula>""</formula>
    </cfRule>
    <cfRule type="cellIs" dxfId="1575" priority="88" operator="notBetween">
      <formula>-0.5</formula>
      <formula>0.5</formula>
    </cfRule>
    <cfRule type="cellIs" dxfId="1574" priority="89" operator="notBetween">
      <formula>-0.3333</formula>
      <formula>0.3333</formula>
    </cfRule>
    <cfRule type="cellIs" dxfId="1573" priority="90" operator="notBetween">
      <formula>-0.1</formula>
      <formula>0.1</formula>
    </cfRule>
    <cfRule type="cellIs" dxfId="1572" priority="91" operator="between">
      <formula>-0.1</formula>
      <formula>0.1</formula>
    </cfRule>
  </conditionalFormatting>
  <conditionalFormatting sqref="E31">
    <cfRule type="cellIs" dxfId="1571" priority="52" operator="equal">
      <formula>""</formula>
    </cfRule>
    <cfRule type="cellIs" dxfId="1570" priority="53" operator="notBetween">
      <formula>-0.5</formula>
      <formula>0.5</formula>
    </cfRule>
    <cfRule type="cellIs" dxfId="1569" priority="54" operator="notBetween">
      <formula>-0.3333</formula>
      <formula>0.3333</formula>
    </cfRule>
    <cfRule type="cellIs" dxfId="1568" priority="55" operator="notBetween">
      <formula>-0.1</formula>
      <formula>0.1</formula>
    </cfRule>
    <cfRule type="cellIs" dxfId="1567" priority="56" operator="between">
      <formula>-0.1</formula>
      <formula>0.1</formula>
    </cfRule>
  </conditionalFormatting>
  <conditionalFormatting sqref="E45:E46">
    <cfRule type="cellIs" dxfId="1566" priority="47" operator="equal">
      <formula>""</formula>
    </cfRule>
    <cfRule type="cellIs" dxfId="1565" priority="48" operator="notBetween">
      <formula>-0.5</formula>
      <formula>0.5</formula>
    </cfRule>
    <cfRule type="cellIs" dxfId="1564" priority="49" operator="notBetween">
      <formula>-0.3333</formula>
      <formula>0.3333</formula>
    </cfRule>
    <cfRule type="cellIs" dxfId="1563" priority="50" operator="notBetween">
      <formula>-0.1</formula>
      <formula>0.1</formula>
    </cfRule>
    <cfRule type="cellIs" dxfId="1562" priority="51" operator="between">
      <formula>-0.1</formula>
      <formula>0.1</formula>
    </cfRule>
  </conditionalFormatting>
  <conditionalFormatting sqref="E11 E58:E65 E72 E82 E86:E88 E91:E93 E99 E106 E109:E112 E119 E125 E127:E131 E133:E135 E138:E139 E142:E146 E148 E150:E151 E34 E156:E158 E160:E162 E165:E166 E177 E215:E217 E233:E235 E179 E181:E183 E185:E188 E190:E193 E195:E197 E199:E204 E206:E207 E212:E213 E219:E220 E225:E227 E247:E249 E251:E253 E153:E154 E325:E326 E333:E338 E348:E349 E385:E386 E392:E393 E399:E400 E406:E407 E410:E411 E414:E415 E427:E428 E434 E460:E463 E466:E467 E470 E493 E513:E516 E518 E530:E537 E551:E552 E554:E561 E563:E569 E449:E451 E445:E447 E359:E361 E373:E374 E363:E371 E74 E79 E121 E22:E23 E13 E171:E172 E174:E175 E328:E331 E340:E343 E345:E346 E351:E354 E356:E357 E388:E389 E395:E396 E402:E403 E417:E418 E436:E438 E440:E442 E472:E473 E476:E478 E486:E488 E480:E483 E496:E498 E500:E503 E508:E511 E520:E522 E524 E528 E540:E549 E256 E258:E262 E264:E278 E280:E284 E286:E300 E302:E306 E308:E321 E377:E379 E571:E587 E590:E1048576">
    <cfRule type="cellIs" dxfId="1561" priority="1853" operator="equal">
      <formula>""</formula>
    </cfRule>
    <cfRule type="cellIs" dxfId="1560" priority="1854" operator="notBetween">
      <formula>-0.5</formula>
      <formula>0.5</formula>
    </cfRule>
    <cfRule type="cellIs" dxfId="1559" priority="1855" operator="notBetween">
      <formula>-0.3333</formula>
      <formula>0.3333</formula>
    </cfRule>
    <cfRule type="cellIs" dxfId="1558" priority="1856" operator="notBetween">
      <formula>-0.1</formula>
      <formula>0.1</formula>
    </cfRule>
    <cfRule type="cellIs" dxfId="1557" priority="1857" operator="between">
      <formula>-0.1</formula>
      <formula>0.1</formula>
    </cfRule>
  </conditionalFormatting>
  <conditionalFormatting sqref="E11">
    <cfRule type="cellIs" dxfId="1556" priority="1852" operator="equal">
      <formula>""</formula>
    </cfRule>
  </conditionalFormatting>
  <conditionalFormatting sqref="E22:E23">
    <cfRule type="cellIs" dxfId="1555" priority="1851" operator="equal">
      <formula>""</formula>
    </cfRule>
  </conditionalFormatting>
  <conditionalFormatting sqref="E34">
    <cfRule type="cellIs" dxfId="1554" priority="1850" operator="equal">
      <formula>""</formula>
    </cfRule>
  </conditionalFormatting>
  <conditionalFormatting sqref="E153">
    <cfRule type="cellIs" dxfId="1553" priority="1774" operator="between">
      <formula>-0.1</formula>
      <formula>0.1</formula>
    </cfRule>
    <cfRule type="cellIs" dxfId="1552" priority="1849" operator="equal">
      <formula>""</formula>
    </cfRule>
  </conditionalFormatting>
  <conditionalFormatting sqref="E154">
    <cfRule type="cellIs" dxfId="1551" priority="1848" operator="equal">
      <formula>""</formula>
    </cfRule>
  </conditionalFormatting>
  <conditionalFormatting sqref="E154">
    <cfRule type="cellIs" dxfId="1550" priority="1847" operator="equal">
      <formula>""</formula>
    </cfRule>
  </conditionalFormatting>
  <conditionalFormatting sqref="E22:E23">
    <cfRule type="cellIs" dxfId="1549" priority="1846" operator="equal">
      <formula>""</formula>
    </cfRule>
  </conditionalFormatting>
  <conditionalFormatting sqref="E22:E23">
    <cfRule type="cellIs" dxfId="1548" priority="1845" operator="between">
      <formula>-0.1</formula>
      <formula>0.1</formula>
    </cfRule>
  </conditionalFormatting>
  <conditionalFormatting sqref="E464">
    <cfRule type="cellIs" dxfId="1547" priority="1352" operator="equal">
      <formula>""</formula>
    </cfRule>
    <cfRule type="cellIs" dxfId="1546" priority="1353" operator="notBetween">
      <formula>-0.5</formula>
      <formula>0.5</formula>
    </cfRule>
    <cfRule type="cellIs" dxfId="1545" priority="1354" operator="notBetween">
      <formula>-0.3333</formula>
      <formula>0.3333</formula>
    </cfRule>
    <cfRule type="cellIs" dxfId="1544" priority="1355" operator="notBetween">
      <formula>-0.1</formula>
      <formula>0.1</formula>
    </cfRule>
    <cfRule type="cellIs" dxfId="1543" priority="1356" operator="between">
      <formula>-0.1</formula>
      <formula>0.1</formula>
    </cfRule>
  </conditionalFormatting>
  <conditionalFormatting sqref="E123">
    <cfRule type="cellIs" dxfId="1542" priority="1840" operator="equal">
      <formula>""</formula>
    </cfRule>
    <cfRule type="cellIs" dxfId="1541" priority="1841" operator="notBetween">
      <formula>-0.5</formula>
      <formula>0.5</formula>
    </cfRule>
    <cfRule type="cellIs" dxfId="1540" priority="1842" operator="notBetween">
      <formula>-0.3333</formula>
      <formula>0.3333</formula>
    </cfRule>
    <cfRule type="cellIs" dxfId="1539" priority="1843" operator="notBetween">
      <formula>-0.1</formula>
      <formula>0.1</formula>
    </cfRule>
    <cfRule type="cellIs" dxfId="1538" priority="1844" operator="between">
      <formula>-0.1</formula>
      <formula>0.1</formula>
    </cfRule>
  </conditionalFormatting>
  <conditionalFormatting sqref="E123">
    <cfRule type="cellIs" dxfId="1537" priority="1839" operator="equal">
      <formula>""</formula>
    </cfRule>
  </conditionalFormatting>
  <conditionalFormatting sqref="E123">
    <cfRule type="cellIs" dxfId="1536" priority="1838" operator="equal">
      <formula>""</formula>
    </cfRule>
  </conditionalFormatting>
  <conditionalFormatting sqref="E123">
    <cfRule type="cellIs" dxfId="1535" priority="1837" operator="equal">
      <formula>""</formula>
    </cfRule>
  </conditionalFormatting>
  <conditionalFormatting sqref="E123">
    <cfRule type="cellIs" dxfId="1534" priority="1836" operator="equal">
      <formula>""</formula>
    </cfRule>
  </conditionalFormatting>
  <conditionalFormatting sqref="E123">
    <cfRule type="cellIs" dxfId="1533" priority="1835" operator="between">
      <formula>-0.1</formula>
      <formula>0.1</formula>
    </cfRule>
  </conditionalFormatting>
  <conditionalFormatting sqref="E155">
    <cfRule type="cellIs" dxfId="1532" priority="1830" operator="equal">
      <formula>""</formula>
    </cfRule>
    <cfRule type="cellIs" dxfId="1531" priority="1831" operator="notBetween">
      <formula>-0.5</formula>
      <formula>0.5</formula>
    </cfRule>
    <cfRule type="cellIs" dxfId="1530" priority="1832" operator="notBetween">
      <formula>-0.3333</formula>
      <formula>0.3333</formula>
    </cfRule>
    <cfRule type="cellIs" dxfId="1529" priority="1833" operator="notBetween">
      <formula>-0.1</formula>
      <formula>0.1</formula>
    </cfRule>
    <cfRule type="cellIs" dxfId="1528" priority="1834" operator="between">
      <formula>-0.1</formula>
      <formula>0.1</formula>
    </cfRule>
  </conditionalFormatting>
  <conditionalFormatting sqref="E155">
    <cfRule type="cellIs" dxfId="1527" priority="1829" operator="equal">
      <formula>""</formula>
    </cfRule>
  </conditionalFormatting>
  <conditionalFormatting sqref="E155">
    <cfRule type="cellIs" dxfId="1526" priority="1828" operator="equal">
      <formula>""</formula>
    </cfRule>
  </conditionalFormatting>
  <conditionalFormatting sqref="E155">
    <cfRule type="cellIs" dxfId="1525" priority="1827" operator="equal">
      <formula>""</formula>
    </cfRule>
  </conditionalFormatting>
  <conditionalFormatting sqref="E155">
    <cfRule type="cellIs" dxfId="1524" priority="1826" operator="equal">
      <formula>""</formula>
    </cfRule>
  </conditionalFormatting>
  <conditionalFormatting sqref="E155">
    <cfRule type="cellIs" dxfId="1523" priority="1825" operator="between">
      <formula>-0.1</formula>
      <formula>0.1</formula>
    </cfRule>
  </conditionalFormatting>
  <conditionalFormatting sqref="E209">
    <cfRule type="cellIs" dxfId="1522" priority="1818" operator="between">
      <formula>-0.1</formula>
      <formula>0.1</formula>
    </cfRule>
    <cfRule type="cellIs" dxfId="1521" priority="1819" operator="equal">
      <formula>""</formula>
    </cfRule>
    <cfRule type="cellIs" dxfId="1520" priority="1820" operator="equal">
      <formula>""</formula>
    </cfRule>
    <cfRule type="cellIs" dxfId="1519" priority="1821" operator="notBetween">
      <formula>-0.5</formula>
      <formula>0.5</formula>
    </cfRule>
    <cfRule type="cellIs" dxfId="1518" priority="1822" operator="notBetween">
      <formula>-0.3333</formula>
      <formula>0.3333</formula>
    </cfRule>
    <cfRule type="cellIs" dxfId="1517" priority="1823" operator="notBetween">
      <formula>-0.1</formula>
      <formula>0.1</formula>
    </cfRule>
    <cfRule type="cellIs" dxfId="1516" priority="1824" operator="between">
      <formula>-0.1</formula>
      <formula>0.1</formula>
    </cfRule>
  </conditionalFormatting>
  <conditionalFormatting sqref="E176">
    <cfRule type="cellIs" dxfId="1515" priority="1811" operator="between">
      <formula>-0.1</formula>
      <formula>0.1</formula>
    </cfRule>
    <cfRule type="cellIs" dxfId="1514" priority="1812" operator="equal">
      <formula>""</formula>
    </cfRule>
    <cfRule type="cellIs" dxfId="1513" priority="1813" operator="equal">
      <formula>""</formula>
    </cfRule>
    <cfRule type="cellIs" dxfId="1512" priority="1814" operator="notBetween">
      <formula>-0.5</formula>
      <formula>0.5</formula>
    </cfRule>
    <cfRule type="cellIs" dxfId="1511" priority="1815" operator="notBetween">
      <formula>-0.3333</formula>
      <formula>0.3333</formula>
    </cfRule>
    <cfRule type="cellIs" dxfId="1510" priority="1816" operator="notBetween">
      <formula>-0.1</formula>
      <formula>0.1</formula>
    </cfRule>
    <cfRule type="cellIs" dxfId="1509" priority="1817" operator="between">
      <formula>-0.1</formula>
      <formula>0.1</formula>
    </cfRule>
  </conditionalFormatting>
  <conditionalFormatting sqref="E223:E224">
    <cfRule type="cellIs" dxfId="1508" priority="1804" operator="between">
      <formula>-0.1</formula>
      <formula>0.1</formula>
    </cfRule>
    <cfRule type="cellIs" dxfId="1507" priority="1805" operator="equal">
      <formula>""</formula>
    </cfRule>
    <cfRule type="cellIs" dxfId="1506" priority="1806" operator="equal">
      <formula>""</formula>
    </cfRule>
    <cfRule type="cellIs" dxfId="1505" priority="1807" operator="notBetween">
      <formula>-0.5</formula>
      <formula>0.5</formula>
    </cfRule>
    <cfRule type="cellIs" dxfId="1504" priority="1808" operator="notBetween">
      <formula>-0.3333</formula>
      <formula>0.3333</formula>
    </cfRule>
    <cfRule type="cellIs" dxfId="1503" priority="1809" operator="notBetween">
      <formula>-0.1</formula>
      <formula>0.1</formula>
    </cfRule>
    <cfRule type="cellIs" dxfId="1502" priority="1810" operator="between">
      <formula>-0.1</formula>
      <formula>0.1</formula>
    </cfRule>
  </conditionalFormatting>
  <conditionalFormatting sqref="E231">
    <cfRule type="cellIs" dxfId="1501" priority="1797" operator="between">
      <formula>-0.1</formula>
      <formula>0.1</formula>
    </cfRule>
    <cfRule type="cellIs" dxfId="1500" priority="1798" operator="equal">
      <formula>""</formula>
    </cfRule>
    <cfRule type="cellIs" dxfId="1499" priority="1799" operator="equal">
      <formula>""</formula>
    </cfRule>
    <cfRule type="cellIs" dxfId="1498" priority="1800" operator="notBetween">
      <formula>-0.5</formula>
      <formula>0.5</formula>
    </cfRule>
    <cfRule type="cellIs" dxfId="1497" priority="1801" operator="notBetween">
      <formula>-0.3333</formula>
      <formula>0.3333</formula>
    </cfRule>
    <cfRule type="cellIs" dxfId="1496" priority="1802" operator="notBetween">
      <formula>-0.1</formula>
      <formula>0.1</formula>
    </cfRule>
    <cfRule type="cellIs" dxfId="1495" priority="1803" operator="between">
      <formula>-0.1</formula>
      <formula>0.1</formula>
    </cfRule>
  </conditionalFormatting>
  <conditionalFormatting sqref="E240">
    <cfRule type="cellIs" dxfId="1494" priority="1790" operator="between">
      <formula>-0.1</formula>
      <formula>0.1</formula>
    </cfRule>
    <cfRule type="cellIs" dxfId="1493" priority="1791" operator="equal">
      <formula>""</formula>
    </cfRule>
    <cfRule type="cellIs" dxfId="1492" priority="1792" operator="equal">
      <formula>""</formula>
    </cfRule>
    <cfRule type="cellIs" dxfId="1491" priority="1793" operator="notBetween">
      <formula>-0.5</formula>
      <formula>0.5</formula>
    </cfRule>
    <cfRule type="cellIs" dxfId="1490" priority="1794" operator="notBetween">
      <formula>-0.3333</formula>
      <formula>0.3333</formula>
    </cfRule>
    <cfRule type="cellIs" dxfId="1489" priority="1795" operator="notBetween">
      <formula>-0.1</formula>
      <formula>0.1</formula>
    </cfRule>
    <cfRule type="cellIs" dxfId="1488" priority="1796" operator="between">
      <formula>-0.1</formula>
      <formula>0.1</formula>
    </cfRule>
  </conditionalFormatting>
  <conditionalFormatting sqref="E238:E239">
    <cfRule type="cellIs" dxfId="1487" priority="1783" operator="between">
      <formula>-0.1</formula>
      <formula>0.1</formula>
    </cfRule>
    <cfRule type="cellIs" dxfId="1486" priority="1784" operator="equal">
      <formula>""</formula>
    </cfRule>
    <cfRule type="cellIs" dxfId="1485" priority="1785" operator="equal">
      <formula>""</formula>
    </cfRule>
    <cfRule type="cellIs" dxfId="1484" priority="1786" operator="notBetween">
      <formula>-0.5</formula>
      <formula>0.5</formula>
    </cfRule>
    <cfRule type="cellIs" dxfId="1483" priority="1787" operator="notBetween">
      <formula>-0.3333</formula>
      <formula>0.3333</formula>
    </cfRule>
    <cfRule type="cellIs" dxfId="1482" priority="1788" operator="notBetween">
      <formula>-0.1</formula>
      <formula>0.1</formula>
    </cfRule>
    <cfRule type="cellIs" dxfId="1481" priority="1789" operator="between">
      <formula>-0.1</formula>
      <formula>0.1</formula>
    </cfRule>
  </conditionalFormatting>
  <conditionalFormatting sqref="E256">
    <cfRule type="cellIs" dxfId="1480" priority="1781" operator="between">
      <formula>-0.1</formula>
      <formula>0.1</formula>
    </cfRule>
    <cfRule type="cellIs" dxfId="1479" priority="1782" operator="equal">
      <formula>""</formula>
    </cfRule>
  </conditionalFormatting>
  <conditionalFormatting sqref="E278">
    <cfRule type="cellIs" dxfId="1478" priority="1779" operator="between">
      <formula>-0.1</formula>
      <formula>0.1</formula>
    </cfRule>
    <cfRule type="cellIs" dxfId="1477" priority="1780" operator="equal">
      <formula>""</formula>
    </cfRule>
  </conditionalFormatting>
  <conditionalFormatting sqref="E300">
    <cfRule type="cellIs" dxfId="1476" priority="1777" operator="between">
      <formula>-0.1</formula>
      <formula>0.1</formula>
    </cfRule>
    <cfRule type="cellIs" dxfId="1475" priority="1778" operator="equal">
      <formula>""</formula>
    </cfRule>
  </conditionalFormatting>
  <conditionalFormatting sqref="E331">
    <cfRule type="cellIs" dxfId="1474" priority="1775" operator="between">
      <formula>-0.1</formula>
      <formula>0.1</formula>
    </cfRule>
    <cfRule type="cellIs" dxfId="1473" priority="1776" operator="equal">
      <formula>""</formula>
    </cfRule>
  </conditionalFormatting>
  <conditionalFormatting sqref="E154">
    <cfRule type="cellIs" dxfId="1472" priority="1772" operator="between">
      <formula>-0.1</formula>
      <formula>0.1</formula>
    </cfRule>
    <cfRule type="cellIs" dxfId="1471" priority="1773" operator="equal">
      <formula>""</formula>
    </cfRule>
  </conditionalFormatting>
  <conditionalFormatting sqref="E236">
    <cfRule type="cellIs" dxfId="1470" priority="1765" operator="between">
      <formula>-0.1</formula>
      <formula>0.1</formula>
    </cfRule>
    <cfRule type="cellIs" dxfId="1469" priority="1766" operator="equal">
      <formula>""</formula>
    </cfRule>
    <cfRule type="cellIs" dxfId="1468" priority="1767" operator="equal">
      <formula>""</formula>
    </cfRule>
    <cfRule type="cellIs" dxfId="1467" priority="1768" operator="notBetween">
      <formula>-0.5</formula>
      <formula>0.5</formula>
    </cfRule>
    <cfRule type="cellIs" dxfId="1466" priority="1769" operator="notBetween">
      <formula>-0.3333</formula>
      <formula>0.3333</formula>
    </cfRule>
    <cfRule type="cellIs" dxfId="1465" priority="1770" operator="notBetween">
      <formula>-0.1</formula>
      <formula>0.1</formula>
    </cfRule>
    <cfRule type="cellIs" dxfId="1464" priority="1771" operator="between">
      <formula>-0.1</formula>
      <formula>0.1</formula>
    </cfRule>
  </conditionalFormatting>
  <conditionalFormatting sqref="E331">
    <cfRule type="cellIs" dxfId="1463" priority="1763" operator="between">
      <formula>-0.1</formula>
      <formula>0.1</formula>
    </cfRule>
    <cfRule type="cellIs" dxfId="1462" priority="1764" operator="equal">
      <formula>""</formula>
    </cfRule>
  </conditionalFormatting>
  <conditionalFormatting sqref="E333">
    <cfRule type="cellIs" dxfId="1461" priority="1761" operator="between">
      <formula>-0.1</formula>
      <formula>0.1</formula>
    </cfRule>
    <cfRule type="cellIs" dxfId="1460" priority="1762" operator="equal">
      <formula>""</formula>
    </cfRule>
  </conditionalFormatting>
  <conditionalFormatting sqref="E333">
    <cfRule type="cellIs" dxfId="1459" priority="1759" operator="between">
      <formula>-0.1</formula>
      <formula>0.1</formula>
    </cfRule>
    <cfRule type="cellIs" dxfId="1458" priority="1760" operator="equal">
      <formula>""</formula>
    </cfRule>
  </conditionalFormatting>
  <conditionalFormatting sqref="E337">
    <cfRule type="cellIs" dxfId="1457" priority="1757" operator="between">
      <formula>-0.1</formula>
      <formula>0.1</formula>
    </cfRule>
    <cfRule type="cellIs" dxfId="1456" priority="1758" operator="equal">
      <formula>""</formula>
    </cfRule>
  </conditionalFormatting>
  <conditionalFormatting sqref="E337">
    <cfRule type="cellIs" dxfId="1455" priority="1755" operator="between">
      <formula>-0.1</formula>
      <formula>0.1</formula>
    </cfRule>
    <cfRule type="cellIs" dxfId="1454" priority="1756" operator="equal">
      <formula>""</formula>
    </cfRule>
  </conditionalFormatting>
  <conditionalFormatting sqref="E342">
    <cfRule type="cellIs" dxfId="1453" priority="1753" operator="between">
      <formula>-0.1</formula>
      <formula>0.1</formula>
    </cfRule>
    <cfRule type="cellIs" dxfId="1452" priority="1754" operator="equal">
      <formula>""</formula>
    </cfRule>
  </conditionalFormatting>
  <conditionalFormatting sqref="E342">
    <cfRule type="cellIs" dxfId="1451" priority="1751" operator="between">
      <formula>-0.1</formula>
      <formula>0.1</formula>
    </cfRule>
    <cfRule type="cellIs" dxfId="1450" priority="1752" operator="equal">
      <formula>""</formula>
    </cfRule>
  </conditionalFormatting>
  <conditionalFormatting sqref="E348">
    <cfRule type="cellIs" dxfId="1449" priority="1749" operator="between">
      <formula>-0.1</formula>
      <formula>0.1</formula>
    </cfRule>
    <cfRule type="cellIs" dxfId="1448" priority="1750" operator="equal">
      <formula>""</formula>
    </cfRule>
  </conditionalFormatting>
  <conditionalFormatting sqref="E348">
    <cfRule type="cellIs" dxfId="1447" priority="1747" operator="between">
      <formula>-0.1</formula>
      <formula>0.1</formula>
    </cfRule>
    <cfRule type="cellIs" dxfId="1446" priority="1748" operator="equal">
      <formula>""</formula>
    </cfRule>
  </conditionalFormatting>
  <conditionalFormatting sqref="E353">
    <cfRule type="cellIs" dxfId="1445" priority="1745" operator="between">
      <formula>-0.1</formula>
      <formula>0.1</formula>
    </cfRule>
    <cfRule type="cellIs" dxfId="1444" priority="1746" operator="equal">
      <formula>""</formula>
    </cfRule>
  </conditionalFormatting>
  <conditionalFormatting sqref="E353">
    <cfRule type="cellIs" dxfId="1443" priority="1743" operator="between">
      <formula>-0.1</formula>
      <formula>0.1</formula>
    </cfRule>
    <cfRule type="cellIs" dxfId="1442" priority="1744" operator="equal">
      <formula>""</formula>
    </cfRule>
  </conditionalFormatting>
  <conditionalFormatting sqref="E359">
    <cfRule type="cellIs" dxfId="1441" priority="1741" operator="between">
      <formula>-0.1</formula>
      <formula>0.1</formula>
    </cfRule>
    <cfRule type="cellIs" dxfId="1440" priority="1742" operator="equal">
      <formula>""</formula>
    </cfRule>
  </conditionalFormatting>
  <conditionalFormatting sqref="E359">
    <cfRule type="cellIs" dxfId="1439" priority="1739" operator="between">
      <formula>-0.1</formula>
      <formula>0.1</formula>
    </cfRule>
    <cfRule type="cellIs" dxfId="1438" priority="1740" operator="equal">
      <formula>""</formula>
    </cfRule>
  </conditionalFormatting>
  <conditionalFormatting sqref="E359">
    <cfRule type="cellIs" dxfId="1437" priority="1737" operator="between">
      <formula>-0.1</formula>
      <formula>0.1</formula>
    </cfRule>
    <cfRule type="cellIs" dxfId="1436" priority="1738" operator="equal">
      <formula>""</formula>
    </cfRule>
  </conditionalFormatting>
  <conditionalFormatting sqref="E359">
    <cfRule type="cellIs" dxfId="1435" priority="1735" operator="between">
      <formula>-0.1</formula>
      <formula>0.1</formula>
    </cfRule>
    <cfRule type="cellIs" dxfId="1434" priority="1736" operator="equal">
      <formula>""</formula>
    </cfRule>
  </conditionalFormatting>
  <conditionalFormatting sqref="E359">
    <cfRule type="cellIs" dxfId="1433" priority="1733" operator="between">
      <formula>-0.1</formula>
      <formula>0.1</formula>
    </cfRule>
    <cfRule type="cellIs" dxfId="1432" priority="1734" operator="equal">
      <formula>""</formula>
    </cfRule>
  </conditionalFormatting>
  <conditionalFormatting sqref="E359">
    <cfRule type="cellIs" dxfId="1431" priority="1731" operator="between">
      <formula>-0.1</formula>
      <formula>0.1</formula>
    </cfRule>
    <cfRule type="cellIs" dxfId="1430" priority="1732" operator="equal">
      <formula>""</formula>
    </cfRule>
  </conditionalFormatting>
  <conditionalFormatting sqref="E353">
    <cfRule type="cellIs" dxfId="1429" priority="1729" operator="between">
      <formula>-0.1</formula>
      <formula>0.1</formula>
    </cfRule>
    <cfRule type="cellIs" dxfId="1428" priority="1730" operator="equal">
      <formula>""</formula>
    </cfRule>
  </conditionalFormatting>
  <conditionalFormatting sqref="E353">
    <cfRule type="cellIs" dxfId="1427" priority="1727" operator="between">
      <formula>-0.1</formula>
      <formula>0.1</formula>
    </cfRule>
    <cfRule type="cellIs" dxfId="1426" priority="1728" operator="equal">
      <formula>""</formula>
    </cfRule>
  </conditionalFormatting>
  <conditionalFormatting sqref="E359">
    <cfRule type="cellIs" dxfId="1425" priority="1725" operator="between">
      <formula>-0.1</formula>
      <formula>0.1</formula>
    </cfRule>
    <cfRule type="cellIs" dxfId="1424" priority="1726" operator="equal">
      <formula>""</formula>
    </cfRule>
  </conditionalFormatting>
  <conditionalFormatting sqref="E359">
    <cfRule type="cellIs" dxfId="1423" priority="1723" operator="between">
      <formula>-0.1</formula>
      <formula>0.1</formula>
    </cfRule>
    <cfRule type="cellIs" dxfId="1422" priority="1724" operator="equal">
      <formula>""</formula>
    </cfRule>
  </conditionalFormatting>
  <conditionalFormatting sqref="E359">
    <cfRule type="cellIs" dxfId="1421" priority="1721" operator="between">
      <formula>-0.1</formula>
      <formula>0.1</formula>
    </cfRule>
    <cfRule type="cellIs" dxfId="1420" priority="1722" operator="equal">
      <formula>""</formula>
    </cfRule>
  </conditionalFormatting>
  <conditionalFormatting sqref="E359">
    <cfRule type="cellIs" dxfId="1419" priority="1719" operator="between">
      <formula>-0.1</formula>
      <formula>0.1</formula>
    </cfRule>
    <cfRule type="cellIs" dxfId="1418" priority="1720" operator="equal">
      <formula>""</formula>
    </cfRule>
  </conditionalFormatting>
  <conditionalFormatting sqref="E366">
    <cfRule type="cellIs" dxfId="1417" priority="1709" operator="between">
      <formula>-0.1</formula>
      <formula>0.1</formula>
    </cfRule>
    <cfRule type="cellIs" dxfId="1416" priority="1710" operator="equal">
      <formula>""</formula>
    </cfRule>
  </conditionalFormatting>
  <conditionalFormatting sqref="E366">
    <cfRule type="cellIs" dxfId="1415" priority="1707" operator="between">
      <formula>-0.1</formula>
      <formula>0.1</formula>
    </cfRule>
    <cfRule type="cellIs" dxfId="1414" priority="1708" operator="equal">
      <formula>""</formula>
    </cfRule>
  </conditionalFormatting>
  <conditionalFormatting sqref="E366">
    <cfRule type="cellIs" dxfId="1413" priority="1705" operator="between">
      <formula>-0.1</formula>
      <formula>0.1</formula>
    </cfRule>
    <cfRule type="cellIs" dxfId="1412" priority="1706" operator="equal">
      <formula>""</formula>
    </cfRule>
  </conditionalFormatting>
  <conditionalFormatting sqref="E366">
    <cfRule type="cellIs" dxfId="1411" priority="1703" operator="between">
      <formula>-0.1</formula>
      <formula>0.1</formula>
    </cfRule>
    <cfRule type="cellIs" dxfId="1410" priority="1704" operator="equal">
      <formula>""</formula>
    </cfRule>
  </conditionalFormatting>
  <conditionalFormatting sqref="E369">
    <cfRule type="cellIs" dxfId="1409" priority="1701" operator="between">
      <formula>-0.1</formula>
      <formula>0.1</formula>
    </cfRule>
    <cfRule type="cellIs" dxfId="1408" priority="1702" operator="equal">
      <formula>""</formula>
    </cfRule>
  </conditionalFormatting>
  <conditionalFormatting sqref="E513">
    <cfRule type="cellIs" dxfId="1407" priority="1614" operator="equal">
      <formula>""</formula>
    </cfRule>
    <cfRule type="cellIs" dxfId="1406" priority="1653" operator="between">
      <formula>-0.1</formula>
      <formula>0.1</formula>
    </cfRule>
    <cfRule type="cellIs" dxfId="1405" priority="1654" operator="equal">
      <formula>""</formula>
    </cfRule>
  </conditionalFormatting>
  <conditionalFormatting sqref="E518">
    <cfRule type="cellIs" dxfId="1404" priority="1573" operator="equal">
      <formula>""</formula>
    </cfRule>
    <cfRule type="cellIs" dxfId="1403" priority="1612" operator="between">
      <formula>-0.1</formula>
      <formula>0.1</formula>
    </cfRule>
    <cfRule type="cellIs" dxfId="1402" priority="1613" operator="equal">
      <formula>""</formula>
    </cfRule>
  </conditionalFormatting>
  <conditionalFormatting sqref="E518">
    <cfRule type="cellIs" dxfId="1401" priority="1610" operator="between">
      <formula>-0.1</formula>
      <formula>0.1</formula>
    </cfRule>
    <cfRule type="cellIs" dxfId="1400" priority="1611" operator="equal">
      <formula>""</formula>
    </cfRule>
  </conditionalFormatting>
  <conditionalFormatting sqref="E518">
    <cfRule type="cellIs" dxfId="1399" priority="1608" operator="between">
      <formula>-0.1</formula>
      <formula>0.1</formula>
    </cfRule>
    <cfRule type="cellIs" dxfId="1398" priority="1609" operator="equal">
      <formula>""</formula>
    </cfRule>
  </conditionalFormatting>
  <conditionalFormatting sqref="E518">
    <cfRule type="cellIs" dxfId="1397" priority="1606" operator="between">
      <formula>-0.1</formula>
      <formula>0.1</formula>
    </cfRule>
    <cfRule type="cellIs" dxfId="1396" priority="1607" operator="equal">
      <formula>""</formula>
    </cfRule>
  </conditionalFormatting>
  <conditionalFormatting sqref="E518">
    <cfRule type="cellIs" dxfId="1395" priority="1604" operator="between">
      <formula>-0.1</formula>
      <formula>0.1</formula>
    </cfRule>
    <cfRule type="cellIs" dxfId="1394" priority="1605" operator="equal">
      <formula>""</formula>
    </cfRule>
  </conditionalFormatting>
  <conditionalFormatting sqref="E518">
    <cfRule type="cellIs" dxfId="1393" priority="1602" operator="between">
      <formula>-0.1</formula>
      <formula>0.1</formula>
    </cfRule>
    <cfRule type="cellIs" dxfId="1392" priority="1603" operator="equal">
      <formula>""</formula>
    </cfRule>
  </conditionalFormatting>
  <conditionalFormatting sqref="E518">
    <cfRule type="cellIs" dxfId="1391" priority="1600" operator="between">
      <formula>-0.1</formula>
      <formula>0.1</formula>
    </cfRule>
    <cfRule type="cellIs" dxfId="1390" priority="1601" operator="equal">
      <formula>""</formula>
    </cfRule>
  </conditionalFormatting>
  <conditionalFormatting sqref="E518">
    <cfRule type="cellIs" dxfId="1389" priority="1598" operator="between">
      <formula>-0.1</formula>
      <formula>0.1</formula>
    </cfRule>
    <cfRule type="cellIs" dxfId="1388" priority="1599" operator="equal">
      <formula>""</formula>
    </cfRule>
  </conditionalFormatting>
  <conditionalFormatting sqref="E518">
    <cfRule type="cellIs" dxfId="1387" priority="1596" operator="between">
      <formula>-0.1</formula>
      <formula>0.1</formula>
    </cfRule>
    <cfRule type="cellIs" dxfId="1386" priority="1597" operator="equal">
      <formula>""</formula>
    </cfRule>
  </conditionalFormatting>
  <conditionalFormatting sqref="E518">
    <cfRule type="cellIs" dxfId="1385" priority="1594" operator="between">
      <formula>-0.1</formula>
      <formula>0.1</formula>
    </cfRule>
    <cfRule type="cellIs" dxfId="1384" priority="1595" operator="equal">
      <formula>""</formula>
    </cfRule>
  </conditionalFormatting>
  <conditionalFormatting sqref="E518">
    <cfRule type="cellIs" dxfId="1383" priority="1592" operator="between">
      <formula>-0.1</formula>
      <formula>0.1</formula>
    </cfRule>
    <cfRule type="cellIs" dxfId="1382" priority="1593" operator="equal">
      <formula>""</formula>
    </cfRule>
  </conditionalFormatting>
  <conditionalFormatting sqref="E518">
    <cfRule type="cellIs" dxfId="1381" priority="1590" operator="between">
      <formula>-0.1</formula>
      <formula>0.1</formula>
    </cfRule>
    <cfRule type="cellIs" dxfId="1380" priority="1591" operator="equal">
      <formula>""</formula>
    </cfRule>
  </conditionalFormatting>
  <conditionalFormatting sqref="E518">
    <cfRule type="cellIs" dxfId="1379" priority="1588" operator="between">
      <formula>-0.1</formula>
      <formula>0.1</formula>
    </cfRule>
    <cfRule type="cellIs" dxfId="1378" priority="1589" operator="equal">
      <formula>""</formula>
    </cfRule>
  </conditionalFormatting>
  <conditionalFormatting sqref="E518">
    <cfRule type="cellIs" dxfId="1377" priority="1586" operator="between">
      <formula>-0.1</formula>
      <formula>0.1</formula>
    </cfRule>
    <cfRule type="cellIs" dxfId="1376" priority="1587" operator="equal">
      <formula>""</formula>
    </cfRule>
  </conditionalFormatting>
  <conditionalFormatting sqref="E518">
    <cfRule type="cellIs" dxfId="1375" priority="1584" operator="between">
      <formula>-0.1</formula>
      <formula>0.1</formula>
    </cfRule>
    <cfRule type="cellIs" dxfId="1374" priority="1585" operator="equal">
      <formula>""</formula>
    </cfRule>
  </conditionalFormatting>
  <conditionalFormatting sqref="E518">
    <cfRule type="cellIs" dxfId="1373" priority="1582" operator="between">
      <formula>-0.1</formula>
      <formula>0.1</formula>
    </cfRule>
    <cfRule type="cellIs" dxfId="1372" priority="1583" operator="equal">
      <formula>""</formula>
    </cfRule>
  </conditionalFormatting>
  <conditionalFormatting sqref="E518">
    <cfRule type="cellIs" dxfId="1371" priority="1580" operator="between">
      <formula>-0.1</formula>
      <formula>0.1</formula>
    </cfRule>
    <cfRule type="cellIs" dxfId="1370" priority="1581" operator="equal">
      <formula>""</formula>
    </cfRule>
  </conditionalFormatting>
  <conditionalFormatting sqref="E518">
    <cfRule type="cellIs" dxfId="1369" priority="1578" operator="between">
      <formula>-0.1</formula>
      <formula>0.1</formula>
    </cfRule>
    <cfRule type="cellIs" dxfId="1368" priority="1579" operator="equal">
      <formula>""</formula>
    </cfRule>
  </conditionalFormatting>
  <conditionalFormatting sqref="E518">
    <cfRule type="cellIs" dxfId="1367" priority="1576" operator="between">
      <formula>-0.1</formula>
      <formula>0.1</formula>
    </cfRule>
    <cfRule type="cellIs" dxfId="1366" priority="1577" operator="equal">
      <formula>""</formula>
    </cfRule>
  </conditionalFormatting>
  <conditionalFormatting sqref="E518">
    <cfRule type="cellIs" dxfId="1365" priority="1574" operator="between">
      <formula>-0.1</formula>
      <formula>0.1</formula>
    </cfRule>
    <cfRule type="cellIs" dxfId="1364" priority="1575" operator="equal">
      <formula>""</formula>
    </cfRule>
  </conditionalFormatting>
  <conditionalFormatting sqref="E530:E532">
    <cfRule type="cellIs" dxfId="1363" priority="1532" operator="equal">
      <formula>""</formula>
    </cfRule>
    <cfRule type="cellIs" dxfId="1362" priority="1571" operator="between">
      <formula>-0.1</formula>
      <formula>0.1</formula>
    </cfRule>
    <cfRule type="cellIs" dxfId="1361" priority="1572" operator="equal">
      <formula>""</formula>
    </cfRule>
  </conditionalFormatting>
  <conditionalFormatting sqref="E530:E532">
    <cfRule type="cellIs" dxfId="1360" priority="1549" operator="between">
      <formula>-0.1</formula>
      <formula>0.1</formula>
    </cfRule>
    <cfRule type="cellIs" dxfId="1359" priority="1550" operator="equal">
      <formula>""</formula>
    </cfRule>
  </conditionalFormatting>
  <conditionalFormatting sqref="E530:E532">
    <cfRule type="cellIs" dxfId="1358" priority="1547" operator="between">
      <formula>-0.1</formula>
      <formula>0.1</formula>
    </cfRule>
    <cfRule type="cellIs" dxfId="1357" priority="1548" operator="equal">
      <formula>""</formula>
    </cfRule>
  </conditionalFormatting>
  <conditionalFormatting sqref="E530:E532">
    <cfRule type="cellIs" dxfId="1356" priority="1545" operator="between">
      <formula>-0.1</formula>
      <formula>0.1</formula>
    </cfRule>
    <cfRule type="cellIs" dxfId="1355" priority="1546" operator="equal">
      <formula>""</formula>
    </cfRule>
  </conditionalFormatting>
  <conditionalFormatting sqref="E530:E532">
    <cfRule type="cellIs" dxfId="1354" priority="1543" operator="between">
      <formula>-0.1</formula>
      <formula>0.1</formula>
    </cfRule>
    <cfRule type="cellIs" dxfId="1353" priority="1544" operator="equal">
      <formula>""</formula>
    </cfRule>
  </conditionalFormatting>
  <conditionalFormatting sqref="E530:E532">
    <cfRule type="cellIs" dxfId="1352" priority="1541" operator="between">
      <formula>-0.1</formula>
      <formula>0.1</formula>
    </cfRule>
    <cfRule type="cellIs" dxfId="1351" priority="1542" operator="equal">
      <formula>""</formula>
    </cfRule>
  </conditionalFormatting>
  <conditionalFormatting sqref="E530:E532">
    <cfRule type="cellIs" dxfId="1350" priority="1539" operator="between">
      <formula>-0.1</formula>
      <formula>0.1</formula>
    </cfRule>
    <cfRule type="cellIs" dxfId="1349" priority="1540" operator="equal">
      <formula>""</formula>
    </cfRule>
  </conditionalFormatting>
  <conditionalFormatting sqref="E530:E532">
    <cfRule type="cellIs" dxfId="1348" priority="1537" operator="between">
      <formula>-0.1</formula>
      <formula>0.1</formula>
    </cfRule>
    <cfRule type="cellIs" dxfId="1347" priority="1538" operator="equal">
      <formula>""</formula>
    </cfRule>
  </conditionalFormatting>
  <conditionalFormatting sqref="E530:E532">
    <cfRule type="cellIs" dxfId="1346" priority="1535" operator="between">
      <formula>-0.1</formula>
      <formula>0.1</formula>
    </cfRule>
    <cfRule type="cellIs" dxfId="1345" priority="1536" operator="equal">
      <formula>""</formula>
    </cfRule>
  </conditionalFormatting>
  <conditionalFormatting sqref="E530:E532">
    <cfRule type="cellIs" dxfId="1344" priority="1533" operator="between">
      <formula>-0.1</formula>
      <formula>0.1</formula>
    </cfRule>
    <cfRule type="cellIs" dxfId="1343" priority="1534" operator="equal">
      <formula>""</formula>
    </cfRule>
  </conditionalFormatting>
  <conditionalFormatting sqref="E537">
    <cfRule type="cellIs" dxfId="1342" priority="1491" operator="equal">
      <formula>""</formula>
    </cfRule>
    <cfRule type="cellIs" dxfId="1341" priority="1530" operator="between">
      <formula>-0.1</formula>
      <formula>0.1</formula>
    </cfRule>
    <cfRule type="cellIs" dxfId="1340" priority="1531" operator="equal">
      <formula>""</formula>
    </cfRule>
  </conditionalFormatting>
  <conditionalFormatting sqref="E537">
    <cfRule type="cellIs" dxfId="1339" priority="1508" operator="between">
      <formula>-0.1</formula>
      <formula>0.1</formula>
    </cfRule>
    <cfRule type="cellIs" dxfId="1338" priority="1509" operator="equal">
      <formula>""</formula>
    </cfRule>
  </conditionalFormatting>
  <conditionalFormatting sqref="E537">
    <cfRule type="cellIs" dxfId="1337" priority="1506" operator="between">
      <formula>-0.1</formula>
      <formula>0.1</formula>
    </cfRule>
    <cfRule type="cellIs" dxfId="1336" priority="1507" operator="equal">
      <formula>""</formula>
    </cfRule>
  </conditionalFormatting>
  <conditionalFormatting sqref="E537">
    <cfRule type="cellIs" dxfId="1335" priority="1504" operator="between">
      <formula>-0.1</formula>
      <formula>0.1</formula>
    </cfRule>
    <cfRule type="cellIs" dxfId="1334" priority="1505" operator="equal">
      <formula>""</formula>
    </cfRule>
  </conditionalFormatting>
  <conditionalFormatting sqref="E537">
    <cfRule type="cellIs" dxfId="1333" priority="1502" operator="between">
      <formula>-0.1</formula>
      <formula>0.1</formula>
    </cfRule>
    <cfRule type="cellIs" dxfId="1332" priority="1503" operator="equal">
      <formula>""</formula>
    </cfRule>
  </conditionalFormatting>
  <conditionalFormatting sqref="E537">
    <cfRule type="cellIs" dxfId="1331" priority="1500" operator="between">
      <formula>-0.1</formula>
      <formula>0.1</formula>
    </cfRule>
    <cfRule type="cellIs" dxfId="1330" priority="1501" operator="equal">
      <formula>""</formula>
    </cfRule>
  </conditionalFormatting>
  <conditionalFormatting sqref="E537">
    <cfRule type="cellIs" dxfId="1329" priority="1498" operator="between">
      <formula>-0.1</formula>
      <formula>0.1</formula>
    </cfRule>
    <cfRule type="cellIs" dxfId="1328" priority="1499" operator="equal">
      <formula>""</formula>
    </cfRule>
  </conditionalFormatting>
  <conditionalFormatting sqref="E537">
    <cfRule type="cellIs" dxfId="1327" priority="1496" operator="between">
      <formula>-0.1</formula>
      <formula>0.1</formula>
    </cfRule>
    <cfRule type="cellIs" dxfId="1326" priority="1497" operator="equal">
      <formula>""</formula>
    </cfRule>
  </conditionalFormatting>
  <conditionalFormatting sqref="E537">
    <cfRule type="cellIs" dxfId="1325" priority="1494" operator="between">
      <formula>-0.1</formula>
      <formula>0.1</formula>
    </cfRule>
    <cfRule type="cellIs" dxfId="1324" priority="1495" operator="equal">
      <formula>""</formula>
    </cfRule>
  </conditionalFormatting>
  <conditionalFormatting sqref="E537">
    <cfRule type="cellIs" dxfId="1323" priority="1492" operator="between">
      <formula>-0.1</formula>
      <formula>0.1</formula>
    </cfRule>
    <cfRule type="cellIs" dxfId="1322" priority="1493" operator="equal">
      <formula>""</formula>
    </cfRule>
  </conditionalFormatting>
  <conditionalFormatting sqref="E545">
    <cfRule type="cellIs" dxfId="1321" priority="1450" operator="equal">
      <formula>""</formula>
    </cfRule>
    <cfRule type="cellIs" dxfId="1320" priority="1489" operator="between">
      <formula>-0.1</formula>
      <formula>0.1</formula>
    </cfRule>
    <cfRule type="cellIs" dxfId="1319" priority="1490" operator="equal">
      <formula>""</formula>
    </cfRule>
  </conditionalFormatting>
  <conditionalFormatting sqref="E545">
    <cfRule type="cellIs" dxfId="1318" priority="1467" operator="between">
      <formula>-0.1</formula>
      <formula>0.1</formula>
    </cfRule>
    <cfRule type="cellIs" dxfId="1317" priority="1468" operator="equal">
      <formula>""</formula>
    </cfRule>
  </conditionalFormatting>
  <conditionalFormatting sqref="E545">
    <cfRule type="cellIs" dxfId="1316" priority="1465" operator="between">
      <formula>-0.1</formula>
      <formula>0.1</formula>
    </cfRule>
    <cfRule type="cellIs" dxfId="1315" priority="1466" operator="equal">
      <formula>""</formula>
    </cfRule>
  </conditionalFormatting>
  <conditionalFormatting sqref="E545">
    <cfRule type="cellIs" dxfId="1314" priority="1463" operator="between">
      <formula>-0.1</formula>
      <formula>0.1</formula>
    </cfRule>
    <cfRule type="cellIs" dxfId="1313" priority="1464" operator="equal">
      <formula>""</formula>
    </cfRule>
  </conditionalFormatting>
  <conditionalFormatting sqref="E545">
    <cfRule type="cellIs" dxfId="1312" priority="1461" operator="between">
      <formula>-0.1</formula>
      <formula>0.1</formula>
    </cfRule>
    <cfRule type="cellIs" dxfId="1311" priority="1462" operator="equal">
      <formula>""</formula>
    </cfRule>
  </conditionalFormatting>
  <conditionalFormatting sqref="E545">
    <cfRule type="cellIs" dxfId="1310" priority="1459" operator="between">
      <formula>-0.1</formula>
      <formula>0.1</formula>
    </cfRule>
    <cfRule type="cellIs" dxfId="1309" priority="1460" operator="equal">
      <formula>""</formula>
    </cfRule>
  </conditionalFormatting>
  <conditionalFormatting sqref="E545">
    <cfRule type="cellIs" dxfId="1308" priority="1457" operator="between">
      <formula>-0.1</formula>
      <formula>0.1</formula>
    </cfRule>
    <cfRule type="cellIs" dxfId="1307" priority="1458" operator="equal">
      <formula>""</formula>
    </cfRule>
  </conditionalFormatting>
  <conditionalFormatting sqref="E545">
    <cfRule type="cellIs" dxfId="1306" priority="1455" operator="between">
      <formula>-0.1</formula>
      <formula>0.1</formula>
    </cfRule>
    <cfRule type="cellIs" dxfId="1305" priority="1456" operator="equal">
      <formula>""</formula>
    </cfRule>
  </conditionalFormatting>
  <conditionalFormatting sqref="E545">
    <cfRule type="cellIs" dxfId="1304" priority="1453" operator="between">
      <formula>-0.1</formula>
      <formula>0.1</formula>
    </cfRule>
    <cfRule type="cellIs" dxfId="1303" priority="1454" operator="equal">
      <formula>""</formula>
    </cfRule>
  </conditionalFormatting>
  <conditionalFormatting sqref="E545">
    <cfRule type="cellIs" dxfId="1302" priority="1451" operator="between">
      <formula>-0.1</formula>
      <formula>0.1</formula>
    </cfRule>
    <cfRule type="cellIs" dxfId="1301" priority="1452" operator="equal">
      <formula>""</formula>
    </cfRule>
  </conditionalFormatting>
  <conditionalFormatting sqref="E551:E552">
    <cfRule type="cellIs" dxfId="1300" priority="1409" operator="equal">
      <formula>""</formula>
    </cfRule>
    <cfRule type="cellIs" dxfId="1299" priority="1448" operator="between">
      <formula>-0.1</formula>
      <formula>0.1</formula>
    </cfRule>
    <cfRule type="cellIs" dxfId="1298" priority="1449" operator="equal">
      <formula>""</formula>
    </cfRule>
  </conditionalFormatting>
  <conditionalFormatting sqref="E551:E552">
    <cfRule type="cellIs" dxfId="1297" priority="1426" operator="between">
      <formula>-0.1</formula>
      <formula>0.1</formula>
    </cfRule>
    <cfRule type="cellIs" dxfId="1296" priority="1427" operator="equal">
      <formula>""</formula>
    </cfRule>
  </conditionalFormatting>
  <conditionalFormatting sqref="E551:E552">
    <cfRule type="cellIs" dxfId="1295" priority="1424" operator="between">
      <formula>-0.1</formula>
      <formula>0.1</formula>
    </cfRule>
    <cfRule type="cellIs" dxfId="1294" priority="1425" operator="equal">
      <formula>""</formula>
    </cfRule>
  </conditionalFormatting>
  <conditionalFormatting sqref="E551:E552">
    <cfRule type="cellIs" dxfId="1293" priority="1422" operator="between">
      <formula>-0.1</formula>
      <formula>0.1</formula>
    </cfRule>
    <cfRule type="cellIs" dxfId="1292" priority="1423" operator="equal">
      <formula>""</formula>
    </cfRule>
  </conditionalFormatting>
  <conditionalFormatting sqref="E551:E552">
    <cfRule type="cellIs" dxfId="1291" priority="1420" operator="between">
      <formula>-0.1</formula>
      <formula>0.1</formula>
    </cfRule>
    <cfRule type="cellIs" dxfId="1290" priority="1421" operator="equal">
      <formula>""</formula>
    </cfRule>
  </conditionalFormatting>
  <conditionalFormatting sqref="E551:E552">
    <cfRule type="cellIs" dxfId="1289" priority="1418" operator="between">
      <formula>-0.1</formula>
      <formula>0.1</formula>
    </cfRule>
    <cfRule type="cellIs" dxfId="1288" priority="1419" operator="equal">
      <formula>""</formula>
    </cfRule>
  </conditionalFormatting>
  <conditionalFormatting sqref="E551:E552">
    <cfRule type="cellIs" dxfId="1287" priority="1416" operator="between">
      <formula>-0.1</formula>
      <formula>0.1</formula>
    </cfRule>
    <cfRule type="cellIs" dxfId="1286" priority="1417" operator="equal">
      <formula>""</formula>
    </cfRule>
  </conditionalFormatting>
  <conditionalFormatting sqref="E551:E552">
    <cfRule type="cellIs" dxfId="1285" priority="1414" operator="between">
      <formula>-0.1</formula>
      <formula>0.1</formula>
    </cfRule>
    <cfRule type="cellIs" dxfId="1284" priority="1415" operator="equal">
      <formula>""</formula>
    </cfRule>
  </conditionalFormatting>
  <conditionalFormatting sqref="E551:E552">
    <cfRule type="cellIs" dxfId="1283" priority="1412" operator="between">
      <formula>-0.1</formula>
      <formula>0.1</formula>
    </cfRule>
    <cfRule type="cellIs" dxfId="1282" priority="1413" operator="equal">
      <formula>""</formula>
    </cfRule>
  </conditionalFormatting>
  <conditionalFormatting sqref="E551:E552">
    <cfRule type="cellIs" dxfId="1281" priority="1410" operator="between">
      <formula>-0.1</formula>
      <formula>0.1</formula>
    </cfRule>
    <cfRule type="cellIs" dxfId="1280" priority="1411" operator="equal">
      <formula>""</formula>
    </cfRule>
  </conditionalFormatting>
  <conditionalFormatting sqref="E327">
    <cfRule type="cellIs" dxfId="1279" priority="1205" operator="equal">
      <formula>""</formula>
    </cfRule>
    <cfRule type="cellIs" dxfId="1278" priority="1206" operator="notBetween">
      <formula>-0.5</formula>
      <formula>0.5</formula>
    </cfRule>
    <cfRule type="cellIs" dxfId="1277" priority="1207" operator="notBetween">
      <formula>-0.3333</formula>
      <formula>0.3333</formula>
    </cfRule>
    <cfRule type="cellIs" dxfId="1276" priority="1208" operator="notBetween">
      <formula>-0.1</formula>
      <formula>0.1</formula>
    </cfRule>
    <cfRule type="cellIs" dxfId="1275" priority="1209" operator="between">
      <formula>-0.1</formula>
      <formula>0.1</formula>
    </cfRule>
  </conditionalFormatting>
  <conditionalFormatting sqref="E384">
    <cfRule type="cellIs" dxfId="1274" priority="1155" operator="equal">
      <formula>""</formula>
    </cfRule>
    <cfRule type="cellIs" dxfId="1273" priority="1156" operator="notBetween">
      <formula>-0.5</formula>
      <formula>0.5</formula>
    </cfRule>
    <cfRule type="cellIs" dxfId="1272" priority="1157" operator="notBetween">
      <formula>-0.3333</formula>
      <formula>0.3333</formula>
    </cfRule>
    <cfRule type="cellIs" dxfId="1271" priority="1158" operator="notBetween">
      <formula>-0.1</formula>
      <formula>0.1</formula>
    </cfRule>
    <cfRule type="cellIs" dxfId="1270" priority="1159" operator="between">
      <formula>-0.1</formula>
      <formula>0.1</formula>
    </cfRule>
  </conditionalFormatting>
  <conditionalFormatting sqref="E422">
    <cfRule type="cellIs" dxfId="1269" priority="1400" operator="greaterThan">
      <formula>""""""</formula>
    </cfRule>
  </conditionalFormatting>
  <conditionalFormatting sqref="E424">
    <cfRule type="cellIs" dxfId="1268" priority="1395" operator="equal">
      <formula>""</formula>
    </cfRule>
    <cfRule type="cellIs" dxfId="1267" priority="1396" operator="notBetween">
      <formula>-0.5</formula>
      <formula>0.5</formula>
    </cfRule>
    <cfRule type="cellIs" dxfId="1266" priority="1397" operator="notBetween">
      <formula>-0.3333</formula>
      <formula>0.3333</formula>
    </cfRule>
    <cfRule type="cellIs" dxfId="1265" priority="1398" operator="notBetween">
      <formula>-0.1</formula>
      <formula>0.1</formula>
    </cfRule>
    <cfRule type="cellIs" dxfId="1264" priority="1399" operator="between">
      <formula>-0.1</formula>
      <formula>0.1</formula>
    </cfRule>
  </conditionalFormatting>
  <conditionalFormatting sqref="E429:E431">
    <cfRule type="cellIs" dxfId="1263" priority="1382" operator="equal">
      <formula>""</formula>
    </cfRule>
    <cfRule type="cellIs" dxfId="1262" priority="1383" operator="notBetween">
      <formula>-0.5</formula>
      <formula>0.5</formula>
    </cfRule>
    <cfRule type="cellIs" dxfId="1261" priority="1384" operator="notBetween">
      <formula>-0.3333</formula>
      <formula>0.3333</formula>
    </cfRule>
    <cfRule type="cellIs" dxfId="1260" priority="1385" operator="notBetween">
      <formula>-0.1</formula>
      <formula>0.1</formula>
    </cfRule>
    <cfRule type="cellIs" dxfId="1259" priority="1386" operator="between">
      <formula>-0.1</formula>
      <formula>0.1</formula>
    </cfRule>
  </conditionalFormatting>
  <conditionalFormatting sqref="E453:E456">
    <cfRule type="cellIs" dxfId="1258" priority="1369" operator="equal">
      <formula>""</formula>
    </cfRule>
    <cfRule type="cellIs" dxfId="1257" priority="1370" operator="notBetween">
      <formula>-0.5</formula>
      <formula>0.5</formula>
    </cfRule>
    <cfRule type="cellIs" dxfId="1256" priority="1371" operator="notBetween">
      <formula>-0.3333</formula>
      <formula>0.3333</formula>
    </cfRule>
    <cfRule type="cellIs" dxfId="1255" priority="1372" operator="notBetween">
      <formula>-0.1</formula>
      <formula>0.1</formula>
    </cfRule>
    <cfRule type="cellIs" dxfId="1254" priority="1373" operator="between">
      <formula>-0.1</formula>
      <formula>0.1</formula>
    </cfRule>
  </conditionalFormatting>
  <conditionalFormatting sqref="E453:E456">
    <cfRule type="cellIs" dxfId="1253" priority="1367" operator="between">
      <formula>-0.1</formula>
      <formula>0.1</formula>
    </cfRule>
    <cfRule type="cellIs" dxfId="1252" priority="1368" operator="equal">
      <formula>""</formula>
    </cfRule>
  </conditionalFormatting>
  <conditionalFormatting sqref="E453:E456">
    <cfRule type="cellIs" dxfId="1251" priority="1365" operator="between">
      <formula>-0.1</formula>
      <formula>0.1</formula>
    </cfRule>
    <cfRule type="cellIs" dxfId="1250" priority="1366" operator="equal">
      <formula>""</formula>
    </cfRule>
  </conditionalFormatting>
  <conditionalFormatting sqref="E453:E456">
    <cfRule type="cellIs" dxfId="1249" priority="1363" operator="between">
      <formula>-0.1</formula>
      <formula>0.1</formula>
    </cfRule>
    <cfRule type="cellIs" dxfId="1248" priority="1364" operator="equal">
      <formula>""</formula>
    </cfRule>
  </conditionalFormatting>
  <conditionalFormatting sqref="E453:E456">
    <cfRule type="cellIs" dxfId="1247" priority="1361" operator="between">
      <formula>-0.1</formula>
      <formula>0.1</formula>
    </cfRule>
    <cfRule type="cellIs" dxfId="1246" priority="1362" operator="equal">
      <formula>""</formula>
    </cfRule>
  </conditionalFormatting>
  <conditionalFormatting sqref="E452">
    <cfRule type="cellIs" dxfId="1245" priority="1360" operator="greaterThan">
      <formula>""""""</formula>
    </cfRule>
  </conditionalFormatting>
  <conditionalFormatting sqref="E448">
    <cfRule type="cellIs" dxfId="1244" priority="1359" operator="greaterThan">
      <formula>""""""</formula>
    </cfRule>
  </conditionalFormatting>
  <conditionalFormatting sqref="E444">
    <cfRule type="cellIs" dxfId="1243" priority="1358" operator="greaterThan">
      <formula>""""""</formula>
    </cfRule>
  </conditionalFormatting>
  <conditionalFormatting sqref="E425">
    <cfRule type="cellIs" dxfId="1242" priority="1357" operator="greaterThan">
      <formula>""""""</formula>
    </cfRule>
  </conditionalFormatting>
  <conditionalFormatting sqref="E464">
    <cfRule type="cellIs" dxfId="1241" priority="1344" operator="between">
      <formula>-0.1</formula>
      <formula>0.1</formula>
    </cfRule>
    <cfRule type="cellIs" dxfId="1240" priority="1345" operator="equal">
      <formula>""</formula>
    </cfRule>
  </conditionalFormatting>
  <conditionalFormatting sqref="E372">
    <cfRule type="cellIs" dxfId="1239" priority="1343" operator="greaterThan">
      <formula>""""""</formula>
    </cfRule>
  </conditionalFormatting>
  <conditionalFormatting sqref="E362">
    <cfRule type="cellIs" dxfId="1238" priority="1342" operator="greaterThan">
      <formula>""""""</formula>
    </cfRule>
  </conditionalFormatting>
  <conditionalFormatting sqref="E68">
    <cfRule type="cellIs" dxfId="1237" priority="1337" operator="equal">
      <formula>""</formula>
    </cfRule>
    <cfRule type="cellIs" dxfId="1236" priority="1338" operator="notBetween">
      <formula>-0.5</formula>
      <formula>0.5</formula>
    </cfRule>
    <cfRule type="cellIs" dxfId="1235" priority="1339" operator="notBetween">
      <formula>-0.3333</formula>
      <formula>0.3333</formula>
    </cfRule>
    <cfRule type="cellIs" dxfId="1234" priority="1340" operator="notBetween">
      <formula>-0.1</formula>
      <formula>0.1</formula>
    </cfRule>
    <cfRule type="cellIs" dxfId="1233" priority="1341" operator="between">
      <formula>-0.1</formula>
      <formula>0.1</formula>
    </cfRule>
  </conditionalFormatting>
  <conditionalFormatting sqref="E83">
    <cfRule type="cellIs" dxfId="1232" priority="1332" operator="equal">
      <formula>""</formula>
    </cfRule>
    <cfRule type="cellIs" dxfId="1231" priority="1333" operator="notBetween">
      <formula>-0.5</formula>
      <formula>0.5</formula>
    </cfRule>
    <cfRule type="cellIs" dxfId="1230" priority="1334" operator="notBetween">
      <formula>-0.3333</formula>
      <formula>0.3333</formula>
    </cfRule>
    <cfRule type="cellIs" dxfId="1229" priority="1335" operator="notBetween">
      <formula>-0.1</formula>
      <formula>0.1</formula>
    </cfRule>
    <cfRule type="cellIs" dxfId="1228" priority="1336" operator="between">
      <formula>-0.1</formula>
      <formula>0.1</formula>
    </cfRule>
  </conditionalFormatting>
  <conditionalFormatting sqref="E117:E118">
    <cfRule type="cellIs" dxfId="1227" priority="1325" operator="between">
      <formula>-0.1</formula>
      <formula>0.1</formula>
    </cfRule>
    <cfRule type="cellIs" dxfId="1226" priority="1326" operator="equal">
      <formula>""</formula>
    </cfRule>
    <cfRule type="cellIs" dxfId="1225" priority="1327" operator="equal">
      <formula>""</formula>
    </cfRule>
    <cfRule type="cellIs" dxfId="1224" priority="1328" operator="notBetween">
      <formula>-0.5</formula>
      <formula>0.5</formula>
    </cfRule>
    <cfRule type="cellIs" dxfId="1223" priority="1329" operator="notBetween">
      <formula>-0.3333</formula>
      <formula>0.3333</formula>
    </cfRule>
    <cfRule type="cellIs" dxfId="1222" priority="1330" operator="notBetween">
      <formula>-0.1</formula>
      <formula>0.1</formula>
    </cfRule>
    <cfRule type="cellIs" dxfId="1221" priority="1331" operator="between">
      <formula>-0.1</formula>
      <formula>0.1</formula>
    </cfRule>
  </conditionalFormatting>
  <conditionalFormatting sqref="E5">
    <cfRule type="cellIs" dxfId="1220" priority="1320" operator="equal">
      <formula>""</formula>
    </cfRule>
    <cfRule type="cellIs" dxfId="1219" priority="1321" operator="notBetween">
      <formula>-0.5</formula>
      <formula>0.5</formula>
    </cfRule>
    <cfRule type="cellIs" dxfId="1218" priority="1322" operator="notBetween">
      <formula>-0.3333</formula>
      <formula>0.3333</formula>
    </cfRule>
    <cfRule type="cellIs" dxfId="1217" priority="1323" operator="notBetween">
      <formula>-0.1</formula>
      <formula>0.1</formula>
    </cfRule>
    <cfRule type="cellIs" dxfId="1216" priority="1324" operator="between">
      <formula>-0.1</formula>
      <formula>0.1</formula>
    </cfRule>
  </conditionalFormatting>
  <conditionalFormatting sqref="E5">
    <cfRule type="cellIs" dxfId="1215" priority="1319" operator="equal">
      <formula>""</formula>
    </cfRule>
  </conditionalFormatting>
  <conditionalFormatting sqref="E5">
    <cfRule type="cellIs" dxfId="1214" priority="1318" operator="between">
      <formula>-0.1</formula>
      <formula>0.1</formula>
    </cfRule>
  </conditionalFormatting>
  <conditionalFormatting sqref="E70:E71">
    <cfRule type="cellIs" dxfId="1213" priority="1311" operator="between">
      <formula>-0.1</formula>
      <formula>0.1</formula>
    </cfRule>
    <cfRule type="cellIs" dxfId="1212" priority="1312" operator="equal">
      <formula>""</formula>
    </cfRule>
    <cfRule type="cellIs" dxfId="1211" priority="1313" operator="equal">
      <formula>""</formula>
    </cfRule>
    <cfRule type="cellIs" dxfId="1210" priority="1314" operator="notBetween">
      <formula>-0.5</formula>
      <formula>0.5</formula>
    </cfRule>
    <cfRule type="cellIs" dxfId="1209" priority="1315" operator="notBetween">
      <formula>-0.3333</formula>
      <formula>0.3333</formula>
    </cfRule>
    <cfRule type="cellIs" dxfId="1208" priority="1316" operator="notBetween">
      <formula>-0.1</formula>
      <formula>0.1</formula>
    </cfRule>
    <cfRule type="cellIs" dxfId="1207" priority="1317" operator="between">
      <formula>-0.1</formula>
      <formula>0.1</formula>
    </cfRule>
  </conditionalFormatting>
  <conditionalFormatting sqref="E78">
    <cfRule type="cellIs" dxfId="1206" priority="1304" operator="between">
      <formula>-0.1</formula>
      <formula>0.1</formula>
    </cfRule>
    <cfRule type="cellIs" dxfId="1205" priority="1305" operator="equal">
      <formula>""</formula>
    </cfRule>
    <cfRule type="cellIs" dxfId="1204" priority="1306" operator="equal">
      <formula>""</formula>
    </cfRule>
    <cfRule type="cellIs" dxfId="1203" priority="1307" operator="notBetween">
      <formula>-0.5</formula>
      <formula>0.5</formula>
    </cfRule>
    <cfRule type="cellIs" dxfId="1202" priority="1308" operator="notBetween">
      <formula>-0.3333</formula>
      <formula>0.3333</formula>
    </cfRule>
    <cfRule type="cellIs" dxfId="1201" priority="1309" operator="notBetween">
      <formula>-0.1</formula>
      <formula>0.1</formula>
    </cfRule>
    <cfRule type="cellIs" dxfId="1200" priority="1310" operator="between">
      <formula>-0.1</formula>
      <formula>0.1</formula>
    </cfRule>
  </conditionalFormatting>
  <conditionalFormatting sqref="E94:E97">
    <cfRule type="cellIs" dxfId="1199" priority="1297" operator="between">
      <formula>-0.1</formula>
      <formula>0.1</formula>
    </cfRule>
    <cfRule type="cellIs" dxfId="1198" priority="1298" operator="equal">
      <formula>""</formula>
    </cfRule>
    <cfRule type="cellIs" dxfId="1197" priority="1299" operator="equal">
      <formula>""</formula>
    </cfRule>
    <cfRule type="cellIs" dxfId="1196" priority="1300" operator="notBetween">
      <formula>-0.5</formula>
      <formula>0.5</formula>
    </cfRule>
    <cfRule type="cellIs" dxfId="1195" priority="1301" operator="notBetween">
      <formula>-0.3333</formula>
      <formula>0.3333</formula>
    </cfRule>
    <cfRule type="cellIs" dxfId="1194" priority="1302" operator="notBetween">
      <formula>-0.1</formula>
      <formula>0.1</formula>
    </cfRule>
    <cfRule type="cellIs" dxfId="1193" priority="1303" operator="between">
      <formula>-0.1</formula>
      <formula>0.1</formula>
    </cfRule>
  </conditionalFormatting>
  <conditionalFormatting sqref="E104:E105">
    <cfRule type="cellIs" dxfId="1192" priority="1290" operator="between">
      <formula>-0.1</formula>
      <formula>0.1</formula>
    </cfRule>
    <cfRule type="cellIs" dxfId="1191" priority="1291" operator="equal">
      <formula>""</formula>
    </cfRule>
    <cfRule type="cellIs" dxfId="1190" priority="1292" operator="equal">
      <formula>""</formula>
    </cfRule>
    <cfRule type="cellIs" dxfId="1189" priority="1293" operator="notBetween">
      <formula>-0.5</formula>
      <formula>0.5</formula>
    </cfRule>
    <cfRule type="cellIs" dxfId="1188" priority="1294" operator="notBetween">
      <formula>-0.3333</formula>
      <formula>0.3333</formula>
    </cfRule>
    <cfRule type="cellIs" dxfId="1187" priority="1295" operator="notBetween">
      <formula>-0.1</formula>
      <formula>0.1</formula>
    </cfRule>
    <cfRule type="cellIs" dxfId="1186" priority="1296" operator="between">
      <formula>-0.1</formula>
      <formula>0.1</formula>
    </cfRule>
  </conditionalFormatting>
  <conditionalFormatting sqref="E73">
    <cfRule type="cellIs" dxfId="1185" priority="1285" operator="equal">
      <formula>""</formula>
    </cfRule>
    <cfRule type="cellIs" dxfId="1184" priority="1286" operator="notBetween">
      <formula>-0.5</formula>
      <formula>0.5</formula>
    </cfRule>
    <cfRule type="cellIs" dxfId="1183" priority="1287" operator="notBetween">
      <formula>-0.3333</formula>
      <formula>0.3333</formula>
    </cfRule>
    <cfRule type="cellIs" dxfId="1182" priority="1288" operator="notBetween">
      <formula>-0.1</formula>
      <formula>0.1</formula>
    </cfRule>
    <cfRule type="cellIs" dxfId="1181" priority="1289" operator="between">
      <formula>-0.1</formula>
      <formula>0.1</formula>
    </cfRule>
  </conditionalFormatting>
  <conditionalFormatting sqref="E73">
    <cfRule type="cellIs" dxfId="1180" priority="1284" operator="equal">
      <formula>""</formula>
    </cfRule>
  </conditionalFormatting>
  <conditionalFormatting sqref="E73">
    <cfRule type="cellIs" dxfId="1179" priority="1283" operator="equal">
      <formula>""</formula>
    </cfRule>
  </conditionalFormatting>
  <conditionalFormatting sqref="E73">
    <cfRule type="cellIs" dxfId="1178" priority="1282" operator="equal">
      <formula>""</formula>
    </cfRule>
  </conditionalFormatting>
  <conditionalFormatting sqref="E73">
    <cfRule type="cellIs" dxfId="1177" priority="1281" operator="equal">
      <formula>""</formula>
    </cfRule>
  </conditionalFormatting>
  <conditionalFormatting sqref="E73">
    <cfRule type="cellIs" dxfId="1176" priority="1280" operator="between">
      <formula>-0.1</formula>
      <formula>0.1</formula>
    </cfRule>
  </conditionalFormatting>
  <conditionalFormatting sqref="E81">
    <cfRule type="cellIs" dxfId="1175" priority="1275" operator="equal">
      <formula>""</formula>
    </cfRule>
    <cfRule type="cellIs" dxfId="1174" priority="1276" operator="notBetween">
      <formula>-0.5</formula>
      <formula>0.5</formula>
    </cfRule>
    <cfRule type="cellIs" dxfId="1173" priority="1277" operator="notBetween">
      <formula>-0.3333</formula>
      <formula>0.3333</formula>
    </cfRule>
    <cfRule type="cellIs" dxfId="1172" priority="1278" operator="notBetween">
      <formula>-0.1</formula>
      <formula>0.1</formula>
    </cfRule>
    <cfRule type="cellIs" dxfId="1171" priority="1279" operator="between">
      <formula>-0.1</formula>
      <formula>0.1</formula>
    </cfRule>
  </conditionalFormatting>
  <conditionalFormatting sqref="E81">
    <cfRule type="cellIs" dxfId="1170" priority="1274" operator="equal">
      <formula>""</formula>
    </cfRule>
  </conditionalFormatting>
  <conditionalFormatting sqref="E81">
    <cfRule type="cellIs" dxfId="1169" priority="1273" operator="equal">
      <formula>""</formula>
    </cfRule>
  </conditionalFormatting>
  <conditionalFormatting sqref="E81">
    <cfRule type="cellIs" dxfId="1168" priority="1272" operator="equal">
      <formula>""</formula>
    </cfRule>
  </conditionalFormatting>
  <conditionalFormatting sqref="E81">
    <cfRule type="cellIs" dxfId="1167" priority="1271" operator="equal">
      <formula>""</formula>
    </cfRule>
  </conditionalFormatting>
  <conditionalFormatting sqref="E81">
    <cfRule type="cellIs" dxfId="1166" priority="1270" operator="between">
      <formula>-0.1</formula>
      <formula>0.1</formula>
    </cfRule>
  </conditionalFormatting>
  <conditionalFormatting sqref="E102">
    <cfRule type="cellIs" dxfId="1165" priority="1265" operator="equal">
      <formula>""</formula>
    </cfRule>
    <cfRule type="cellIs" dxfId="1164" priority="1266" operator="notBetween">
      <formula>-0.5</formula>
      <formula>0.5</formula>
    </cfRule>
    <cfRule type="cellIs" dxfId="1163" priority="1267" operator="notBetween">
      <formula>-0.3333</formula>
      <formula>0.3333</formula>
    </cfRule>
    <cfRule type="cellIs" dxfId="1162" priority="1268" operator="notBetween">
      <formula>-0.1</formula>
      <formula>0.1</formula>
    </cfRule>
    <cfRule type="cellIs" dxfId="1161" priority="1269" operator="between">
      <formula>-0.1</formula>
      <formula>0.1</formula>
    </cfRule>
  </conditionalFormatting>
  <conditionalFormatting sqref="E102">
    <cfRule type="cellIs" dxfId="1160" priority="1264" operator="equal">
      <formula>""</formula>
    </cfRule>
  </conditionalFormatting>
  <conditionalFormatting sqref="E102">
    <cfRule type="cellIs" dxfId="1159" priority="1263" operator="equal">
      <formula>""</formula>
    </cfRule>
  </conditionalFormatting>
  <conditionalFormatting sqref="E102">
    <cfRule type="cellIs" dxfId="1158" priority="1262" operator="equal">
      <formula>""</formula>
    </cfRule>
  </conditionalFormatting>
  <conditionalFormatting sqref="E102">
    <cfRule type="cellIs" dxfId="1157" priority="1261" operator="equal">
      <formula>""</formula>
    </cfRule>
  </conditionalFormatting>
  <conditionalFormatting sqref="E102">
    <cfRule type="cellIs" dxfId="1156" priority="1260" operator="between">
      <formula>-0.1</formula>
      <formula>0.1</formula>
    </cfRule>
  </conditionalFormatting>
  <conditionalFormatting sqref="E115">
    <cfRule type="cellIs" dxfId="1155" priority="1255" operator="equal">
      <formula>""</formula>
    </cfRule>
    <cfRule type="cellIs" dxfId="1154" priority="1256" operator="notBetween">
      <formula>-0.5</formula>
      <formula>0.5</formula>
    </cfRule>
    <cfRule type="cellIs" dxfId="1153" priority="1257" operator="notBetween">
      <formula>-0.3333</formula>
      <formula>0.3333</formula>
    </cfRule>
    <cfRule type="cellIs" dxfId="1152" priority="1258" operator="notBetween">
      <formula>-0.1</formula>
      <formula>0.1</formula>
    </cfRule>
    <cfRule type="cellIs" dxfId="1151" priority="1259" operator="between">
      <formula>-0.1</formula>
      <formula>0.1</formula>
    </cfRule>
  </conditionalFormatting>
  <conditionalFormatting sqref="E115">
    <cfRule type="cellIs" dxfId="1150" priority="1254" operator="equal">
      <formula>""</formula>
    </cfRule>
  </conditionalFormatting>
  <conditionalFormatting sqref="E115">
    <cfRule type="cellIs" dxfId="1149" priority="1253" operator="equal">
      <formula>""</formula>
    </cfRule>
  </conditionalFormatting>
  <conditionalFormatting sqref="E115">
    <cfRule type="cellIs" dxfId="1148" priority="1252" operator="equal">
      <formula>""</formula>
    </cfRule>
  </conditionalFormatting>
  <conditionalFormatting sqref="E115">
    <cfRule type="cellIs" dxfId="1147" priority="1251" operator="equal">
      <formula>""</formula>
    </cfRule>
  </conditionalFormatting>
  <conditionalFormatting sqref="E115">
    <cfRule type="cellIs" dxfId="1146" priority="1250" operator="between">
      <formula>-0.1</formula>
      <formula>0.1</formula>
    </cfRule>
  </conditionalFormatting>
  <conditionalFormatting sqref="E113">
    <cfRule type="cellIs" dxfId="1145" priority="1245" operator="equal">
      <formula>""</formula>
    </cfRule>
    <cfRule type="cellIs" dxfId="1144" priority="1246" operator="notBetween">
      <formula>-0.5</formula>
      <formula>0.5</formula>
    </cfRule>
    <cfRule type="cellIs" dxfId="1143" priority="1247" operator="notBetween">
      <formula>-0.3333</formula>
      <formula>0.3333</formula>
    </cfRule>
    <cfRule type="cellIs" dxfId="1142" priority="1248" operator="notBetween">
      <formula>-0.1</formula>
      <formula>0.1</formula>
    </cfRule>
    <cfRule type="cellIs" dxfId="1141" priority="1249" operator="between">
      <formula>-0.1</formula>
      <formula>0.1</formula>
    </cfRule>
  </conditionalFormatting>
  <conditionalFormatting sqref="E113">
    <cfRule type="cellIs" dxfId="1140" priority="1244" operator="equal">
      <formula>""</formula>
    </cfRule>
  </conditionalFormatting>
  <conditionalFormatting sqref="E113">
    <cfRule type="cellIs" dxfId="1139" priority="1243" operator="equal">
      <formula>""</formula>
    </cfRule>
  </conditionalFormatting>
  <conditionalFormatting sqref="E113">
    <cfRule type="cellIs" dxfId="1138" priority="1242" operator="equal">
      <formula>""</formula>
    </cfRule>
  </conditionalFormatting>
  <conditionalFormatting sqref="E113">
    <cfRule type="cellIs" dxfId="1137" priority="1241" operator="equal">
      <formula>""</formula>
    </cfRule>
  </conditionalFormatting>
  <conditionalFormatting sqref="E113">
    <cfRule type="cellIs" dxfId="1136" priority="1240" operator="between">
      <formula>-0.1</formula>
      <formula>0.1</formula>
    </cfRule>
  </conditionalFormatting>
  <conditionalFormatting sqref="E159">
    <cfRule type="cellIs" dxfId="1135" priority="1235" operator="equal">
      <formula>""</formula>
    </cfRule>
    <cfRule type="cellIs" dxfId="1134" priority="1236" operator="notBetween">
      <formula>-0.5</formula>
      <formula>0.5</formula>
    </cfRule>
    <cfRule type="cellIs" dxfId="1133" priority="1237" operator="notBetween">
      <formula>-0.3333</formula>
      <formula>0.3333</formula>
    </cfRule>
    <cfRule type="cellIs" dxfId="1132" priority="1238" operator="notBetween">
      <formula>-0.1</formula>
      <formula>0.1</formula>
    </cfRule>
    <cfRule type="cellIs" dxfId="1131" priority="1239" operator="between">
      <formula>-0.1</formula>
      <formula>0.1</formula>
    </cfRule>
  </conditionalFormatting>
  <conditionalFormatting sqref="E159">
    <cfRule type="cellIs" dxfId="1130" priority="1234" operator="equal">
      <formula>""</formula>
    </cfRule>
  </conditionalFormatting>
  <conditionalFormatting sqref="E159">
    <cfRule type="cellIs" dxfId="1129" priority="1233" operator="equal">
      <formula>""</formula>
    </cfRule>
  </conditionalFormatting>
  <conditionalFormatting sqref="E159">
    <cfRule type="cellIs" dxfId="1128" priority="1232" operator="equal">
      <formula>""</formula>
    </cfRule>
  </conditionalFormatting>
  <conditionalFormatting sqref="E159">
    <cfRule type="cellIs" dxfId="1127" priority="1231" operator="equal">
      <formula>""</formula>
    </cfRule>
  </conditionalFormatting>
  <conditionalFormatting sqref="E159">
    <cfRule type="cellIs" dxfId="1126" priority="1230" operator="between">
      <formula>-0.1</formula>
      <formula>0.1</formula>
    </cfRule>
  </conditionalFormatting>
  <conditionalFormatting sqref="E163">
    <cfRule type="cellIs" dxfId="1125" priority="1225" operator="equal">
      <formula>""</formula>
    </cfRule>
    <cfRule type="cellIs" dxfId="1124" priority="1226" operator="notBetween">
      <formula>-0.5</formula>
      <formula>0.5</formula>
    </cfRule>
    <cfRule type="cellIs" dxfId="1123" priority="1227" operator="notBetween">
      <formula>-0.3333</formula>
      <formula>0.3333</formula>
    </cfRule>
    <cfRule type="cellIs" dxfId="1122" priority="1228" operator="notBetween">
      <formula>-0.1</formula>
      <formula>0.1</formula>
    </cfRule>
    <cfRule type="cellIs" dxfId="1121" priority="1229" operator="between">
      <formula>-0.1</formula>
      <formula>0.1</formula>
    </cfRule>
  </conditionalFormatting>
  <conditionalFormatting sqref="E163">
    <cfRule type="cellIs" dxfId="1120" priority="1224" operator="equal">
      <formula>""</formula>
    </cfRule>
  </conditionalFormatting>
  <conditionalFormatting sqref="E163">
    <cfRule type="cellIs" dxfId="1119" priority="1223" operator="equal">
      <formula>""</formula>
    </cfRule>
  </conditionalFormatting>
  <conditionalFormatting sqref="E163">
    <cfRule type="cellIs" dxfId="1118" priority="1222" operator="equal">
      <formula>""</formula>
    </cfRule>
  </conditionalFormatting>
  <conditionalFormatting sqref="E163">
    <cfRule type="cellIs" dxfId="1117" priority="1221" operator="equal">
      <formula>""</formula>
    </cfRule>
  </conditionalFormatting>
  <conditionalFormatting sqref="E163">
    <cfRule type="cellIs" dxfId="1116" priority="1220" operator="between">
      <formula>-0.1</formula>
      <formula>0.1</formula>
    </cfRule>
  </conditionalFormatting>
  <conditionalFormatting sqref="E324">
    <cfRule type="cellIs" dxfId="1115" priority="1215" operator="equal">
      <formula>""</formula>
    </cfRule>
    <cfRule type="cellIs" dxfId="1114" priority="1216" operator="notBetween">
      <formula>-0.5</formula>
      <formula>0.5</formula>
    </cfRule>
    <cfRule type="cellIs" dxfId="1113" priority="1217" operator="notBetween">
      <formula>-0.3333</formula>
      <formula>0.3333</formula>
    </cfRule>
    <cfRule type="cellIs" dxfId="1112" priority="1218" operator="notBetween">
      <formula>-0.1</formula>
      <formula>0.1</formula>
    </cfRule>
    <cfRule type="cellIs" dxfId="1111" priority="1219" operator="between">
      <formula>-0.1</formula>
      <formula>0.1</formula>
    </cfRule>
  </conditionalFormatting>
  <conditionalFormatting sqref="E324">
    <cfRule type="cellIs" dxfId="1110" priority="1214" operator="equal">
      <formula>""</formula>
    </cfRule>
  </conditionalFormatting>
  <conditionalFormatting sqref="E324">
    <cfRule type="cellIs" dxfId="1109" priority="1213" operator="equal">
      <formula>""</formula>
    </cfRule>
  </conditionalFormatting>
  <conditionalFormatting sqref="E324">
    <cfRule type="cellIs" dxfId="1108" priority="1212" operator="equal">
      <formula>""</formula>
    </cfRule>
  </conditionalFormatting>
  <conditionalFormatting sqref="E324">
    <cfRule type="cellIs" dxfId="1107" priority="1211" operator="equal">
      <formula>""</formula>
    </cfRule>
  </conditionalFormatting>
  <conditionalFormatting sqref="E324">
    <cfRule type="cellIs" dxfId="1106" priority="1210" operator="between">
      <formula>-0.1</formula>
      <formula>0.1</formula>
    </cfRule>
  </conditionalFormatting>
  <conditionalFormatting sqref="E327">
    <cfRule type="cellIs" dxfId="1105" priority="1204" operator="equal">
      <formula>""</formula>
    </cfRule>
  </conditionalFormatting>
  <conditionalFormatting sqref="E327">
    <cfRule type="cellIs" dxfId="1104" priority="1203" operator="equal">
      <formula>""</formula>
    </cfRule>
  </conditionalFormatting>
  <conditionalFormatting sqref="E327">
    <cfRule type="cellIs" dxfId="1103" priority="1202" operator="equal">
      <formula>""</formula>
    </cfRule>
  </conditionalFormatting>
  <conditionalFormatting sqref="E327">
    <cfRule type="cellIs" dxfId="1102" priority="1201" operator="equal">
      <formula>""</formula>
    </cfRule>
  </conditionalFormatting>
  <conditionalFormatting sqref="E327">
    <cfRule type="cellIs" dxfId="1101" priority="1200" operator="between">
      <formula>-0.1</formula>
      <formula>0.1</formula>
    </cfRule>
  </conditionalFormatting>
  <conditionalFormatting sqref="E339">
    <cfRule type="cellIs" dxfId="1100" priority="1195" operator="equal">
      <formula>""</formula>
    </cfRule>
    <cfRule type="cellIs" dxfId="1099" priority="1196" operator="notBetween">
      <formula>-0.5</formula>
      <formula>0.5</formula>
    </cfRule>
    <cfRule type="cellIs" dxfId="1098" priority="1197" operator="notBetween">
      <formula>-0.3333</formula>
      <formula>0.3333</formula>
    </cfRule>
    <cfRule type="cellIs" dxfId="1097" priority="1198" operator="notBetween">
      <formula>-0.1</formula>
      <formula>0.1</formula>
    </cfRule>
    <cfRule type="cellIs" dxfId="1096" priority="1199" operator="between">
      <formula>-0.1</formula>
      <formula>0.1</formula>
    </cfRule>
  </conditionalFormatting>
  <conditionalFormatting sqref="E339">
    <cfRule type="cellIs" dxfId="1095" priority="1194" operator="equal">
      <formula>""</formula>
    </cfRule>
  </conditionalFormatting>
  <conditionalFormatting sqref="E339">
    <cfRule type="cellIs" dxfId="1094" priority="1193" operator="equal">
      <formula>""</formula>
    </cfRule>
  </conditionalFormatting>
  <conditionalFormatting sqref="E339">
    <cfRule type="cellIs" dxfId="1093" priority="1192" operator="equal">
      <formula>""</formula>
    </cfRule>
  </conditionalFormatting>
  <conditionalFormatting sqref="E339">
    <cfRule type="cellIs" dxfId="1092" priority="1191" operator="equal">
      <formula>""</formula>
    </cfRule>
  </conditionalFormatting>
  <conditionalFormatting sqref="E339">
    <cfRule type="cellIs" dxfId="1091" priority="1190" operator="between">
      <formula>-0.1</formula>
      <formula>0.1</formula>
    </cfRule>
  </conditionalFormatting>
  <conditionalFormatting sqref="E344">
    <cfRule type="cellIs" dxfId="1090" priority="1185" operator="equal">
      <formula>""</formula>
    </cfRule>
    <cfRule type="cellIs" dxfId="1089" priority="1186" operator="notBetween">
      <formula>-0.5</formula>
      <formula>0.5</formula>
    </cfRule>
    <cfRule type="cellIs" dxfId="1088" priority="1187" operator="notBetween">
      <formula>-0.3333</formula>
      <formula>0.3333</formula>
    </cfRule>
    <cfRule type="cellIs" dxfId="1087" priority="1188" operator="notBetween">
      <formula>-0.1</formula>
      <formula>0.1</formula>
    </cfRule>
    <cfRule type="cellIs" dxfId="1086" priority="1189" operator="between">
      <formula>-0.1</formula>
      <formula>0.1</formula>
    </cfRule>
  </conditionalFormatting>
  <conditionalFormatting sqref="E344">
    <cfRule type="cellIs" dxfId="1085" priority="1184" operator="equal">
      <formula>""</formula>
    </cfRule>
  </conditionalFormatting>
  <conditionalFormatting sqref="E344">
    <cfRule type="cellIs" dxfId="1084" priority="1183" operator="equal">
      <formula>""</formula>
    </cfRule>
  </conditionalFormatting>
  <conditionalFormatting sqref="E344">
    <cfRule type="cellIs" dxfId="1083" priority="1182" operator="equal">
      <formula>""</formula>
    </cfRule>
  </conditionalFormatting>
  <conditionalFormatting sqref="E344">
    <cfRule type="cellIs" dxfId="1082" priority="1181" operator="equal">
      <formula>""</formula>
    </cfRule>
  </conditionalFormatting>
  <conditionalFormatting sqref="E344">
    <cfRule type="cellIs" dxfId="1081" priority="1180" operator="between">
      <formula>-0.1</formula>
      <formula>0.1</formula>
    </cfRule>
  </conditionalFormatting>
  <conditionalFormatting sqref="E350">
    <cfRule type="cellIs" dxfId="1080" priority="1175" operator="equal">
      <formula>""</formula>
    </cfRule>
    <cfRule type="cellIs" dxfId="1079" priority="1176" operator="notBetween">
      <formula>-0.5</formula>
      <formula>0.5</formula>
    </cfRule>
    <cfRule type="cellIs" dxfId="1078" priority="1177" operator="notBetween">
      <formula>-0.3333</formula>
      <formula>0.3333</formula>
    </cfRule>
    <cfRule type="cellIs" dxfId="1077" priority="1178" operator="notBetween">
      <formula>-0.1</formula>
      <formula>0.1</formula>
    </cfRule>
    <cfRule type="cellIs" dxfId="1076" priority="1179" operator="between">
      <formula>-0.1</formula>
      <formula>0.1</formula>
    </cfRule>
  </conditionalFormatting>
  <conditionalFormatting sqref="E350">
    <cfRule type="cellIs" dxfId="1075" priority="1174" operator="equal">
      <formula>""</formula>
    </cfRule>
  </conditionalFormatting>
  <conditionalFormatting sqref="E350">
    <cfRule type="cellIs" dxfId="1074" priority="1173" operator="equal">
      <formula>""</formula>
    </cfRule>
  </conditionalFormatting>
  <conditionalFormatting sqref="E350">
    <cfRule type="cellIs" dxfId="1073" priority="1172" operator="equal">
      <formula>""</formula>
    </cfRule>
  </conditionalFormatting>
  <conditionalFormatting sqref="E350">
    <cfRule type="cellIs" dxfId="1072" priority="1171" operator="equal">
      <formula>""</formula>
    </cfRule>
  </conditionalFormatting>
  <conditionalFormatting sqref="E350">
    <cfRule type="cellIs" dxfId="1071" priority="1170" operator="between">
      <formula>-0.1</formula>
      <formula>0.1</formula>
    </cfRule>
  </conditionalFormatting>
  <conditionalFormatting sqref="E355">
    <cfRule type="cellIs" dxfId="1070" priority="1165" operator="equal">
      <formula>""</formula>
    </cfRule>
    <cfRule type="cellIs" dxfId="1069" priority="1166" operator="notBetween">
      <formula>-0.5</formula>
      <formula>0.5</formula>
    </cfRule>
    <cfRule type="cellIs" dxfId="1068" priority="1167" operator="notBetween">
      <formula>-0.3333</formula>
      <formula>0.3333</formula>
    </cfRule>
    <cfRule type="cellIs" dxfId="1067" priority="1168" operator="notBetween">
      <formula>-0.1</formula>
      <formula>0.1</formula>
    </cfRule>
    <cfRule type="cellIs" dxfId="1066" priority="1169" operator="between">
      <formula>-0.1</formula>
      <formula>0.1</formula>
    </cfRule>
  </conditionalFormatting>
  <conditionalFormatting sqref="E355">
    <cfRule type="cellIs" dxfId="1065" priority="1164" operator="equal">
      <formula>""</formula>
    </cfRule>
  </conditionalFormatting>
  <conditionalFormatting sqref="E355">
    <cfRule type="cellIs" dxfId="1064" priority="1163" operator="equal">
      <formula>""</formula>
    </cfRule>
  </conditionalFormatting>
  <conditionalFormatting sqref="E355">
    <cfRule type="cellIs" dxfId="1063" priority="1162" operator="equal">
      <formula>""</formula>
    </cfRule>
  </conditionalFormatting>
  <conditionalFormatting sqref="E355">
    <cfRule type="cellIs" dxfId="1062" priority="1161" operator="equal">
      <formula>""</formula>
    </cfRule>
  </conditionalFormatting>
  <conditionalFormatting sqref="E355">
    <cfRule type="cellIs" dxfId="1061" priority="1160" operator="between">
      <formula>-0.1</formula>
      <formula>0.1</formula>
    </cfRule>
  </conditionalFormatting>
  <conditionalFormatting sqref="E384">
    <cfRule type="cellIs" dxfId="1060" priority="1154" operator="equal">
      <formula>""</formula>
    </cfRule>
  </conditionalFormatting>
  <conditionalFormatting sqref="E384">
    <cfRule type="cellIs" dxfId="1059" priority="1153" operator="equal">
      <formula>""</formula>
    </cfRule>
  </conditionalFormatting>
  <conditionalFormatting sqref="E384">
    <cfRule type="cellIs" dxfId="1058" priority="1152" operator="equal">
      <formula>""</formula>
    </cfRule>
  </conditionalFormatting>
  <conditionalFormatting sqref="E384">
    <cfRule type="cellIs" dxfId="1057" priority="1151" operator="equal">
      <formula>""</formula>
    </cfRule>
  </conditionalFormatting>
  <conditionalFormatting sqref="E384">
    <cfRule type="cellIs" dxfId="1056" priority="1150" operator="between">
      <formula>-0.1</formula>
      <formula>0.1</formula>
    </cfRule>
  </conditionalFormatting>
  <conditionalFormatting sqref="E387">
    <cfRule type="cellIs" dxfId="1055" priority="1145" operator="equal">
      <formula>""</formula>
    </cfRule>
    <cfRule type="cellIs" dxfId="1054" priority="1146" operator="notBetween">
      <formula>-0.5</formula>
      <formula>0.5</formula>
    </cfRule>
    <cfRule type="cellIs" dxfId="1053" priority="1147" operator="notBetween">
      <formula>-0.3333</formula>
      <formula>0.3333</formula>
    </cfRule>
    <cfRule type="cellIs" dxfId="1052" priority="1148" operator="notBetween">
      <formula>-0.1</formula>
      <formula>0.1</formula>
    </cfRule>
    <cfRule type="cellIs" dxfId="1051" priority="1149" operator="between">
      <formula>-0.1</formula>
      <formula>0.1</formula>
    </cfRule>
  </conditionalFormatting>
  <conditionalFormatting sqref="E387">
    <cfRule type="cellIs" dxfId="1050" priority="1144" operator="equal">
      <formula>""</formula>
    </cfRule>
  </conditionalFormatting>
  <conditionalFormatting sqref="E387">
    <cfRule type="cellIs" dxfId="1049" priority="1143" operator="equal">
      <formula>""</formula>
    </cfRule>
  </conditionalFormatting>
  <conditionalFormatting sqref="E387">
    <cfRule type="cellIs" dxfId="1048" priority="1142" operator="equal">
      <formula>""</formula>
    </cfRule>
  </conditionalFormatting>
  <conditionalFormatting sqref="E387">
    <cfRule type="cellIs" dxfId="1047" priority="1141" operator="equal">
      <formula>""</formula>
    </cfRule>
  </conditionalFormatting>
  <conditionalFormatting sqref="E387">
    <cfRule type="cellIs" dxfId="1046" priority="1140" operator="between">
      <formula>-0.1</formula>
      <formula>0.1</formula>
    </cfRule>
  </conditionalFormatting>
  <conditionalFormatting sqref="E391">
    <cfRule type="cellIs" dxfId="1045" priority="1135" operator="equal">
      <formula>""</formula>
    </cfRule>
    <cfRule type="cellIs" dxfId="1044" priority="1136" operator="notBetween">
      <formula>-0.5</formula>
      <formula>0.5</formula>
    </cfRule>
    <cfRule type="cellIs" dxfId="1043" priority="1137" operator="notBetween">
      <formula>-0.3333</formula>
      <formula>0.3333</formula>
    </cfRule>
    <cfRule type="cellIs" dxfId="1042" priority="1138" operator="notBetween">
      <formula>-0.1</formula>
      <formula>0.1</formula>
    </cfRule>
    <cfRule type="cellIs" dxfId="1041" priority="1139" operator="between">
      <formula>-0.1</formula>
      <formula>0.1</formula>
    </cfRule>
  </conditionalFormatting>
  <conditionalFormatting sqref="E391">
    <cfRule type="cellIs" dxfId="1040" priority="1134" operator="equal">
      <formula>""</formula>
    </cfRule>
  </conditionalFormatting>
  <conditionalFormatting sqref="E391">
    <cfRule type="cellIs" dxfId="1039" priority="1133" operator="equal">
      <formula>""</formula>
    </cfRule>
  </conditionalFormatting>
  <conditionalFormatting sqref="E391">
    <cfRule type="cellIs" dxfId="1038" priority="1132" operator="equal">
      <formula>""</formula>
    </cfRule>
  </conditionalFormatting>
  <conditionalFormatting sqref="E391">
    <cfRule type="cellIs" dxfId="1037" priority="1131" operator="equal">
      <formula>""</formula>
    </cfRule>
  </conditionalFormatting>
  <conditionalFormatting sqref="E391">
    <cfRule type="cellIs" dxfId="1036" priority="1130" operator="between">
      <formula>-0.1</formula>
      <formula>0.1</formula>
    </cfRule>
  </conditionalFormatting>
  <conditionalFormatting sqref="E394">
    <cfRule type="cellIs" dxfId="1035" priority="1125" operator="equal">
      <formula>""</formula>
    </cfRule>
    <cfRule type="cellIs" dxfId="1034" priority="1126" operator="notBetween">
      <formula>-0.5</formula>
      <formula>0.5</formula>
    </cfRule>
    <cfRule type="cellIs" dxfId="1033" priority="1127" operator="notBetween">
      <formula>-0.3333</formula>
      <formula>0.3333</formula>
    </cfRule>
    <cfRule type="cellIs" dxfId="1032" priority="1128" operator="notBetween">
      <formula>-0.1</formula>
      <formula>0.1</formula>
    </cfRule>
    <cfRule type="cellIs" dxfId="1031" priority="1129" operator="between">
      <formula>-0.1</formula>
      <formula>0.1</formula>
    </cfRule>
  </conditionalFormatting>
  <conditionalFormatting sqref="E394">
    <cfRule type="cellIs" dxfId="1030" priority="1124" operator="equal">
      <formula>""</formula>
    </cfRule>
  </conditionalFormatting>
  <conditionalFormatting sqref="E394">
    <cfRule type="cellIs" dxfId="1029" priority="1123" operator="equal">
      <formula>""</formula>
    </cfRule>
  </conditionalFormatting>
  <conditionalFormatting sqref="E394">
    <cfRule type="cellIs" dxfId="1028" priority="1122" operator="equal">
      <formula>""</formula>
    </cfRule>
  </conditionalFormatting>
  <conditionalFormatting sqref="E394">
    <cfRule type="cellIs" dxfId="1027" priority="1121" operator="equal">
      <formula>""</formula>
    </cfRule>
  </conditionalFormatting>
  <conditionalFormatting sqref="E394">
    <cfRule type="cellIs" dxfId="1026" priority="1120" operator="between">
      <formula>-0.1</formula>
      <formula>0.1</formula>
    </cfRule>
  </conditionalFormatting>
  <conditionalFormatting sqref="E398">
    <cfRule type="cellIs" dxfId="1025" priority="1115" operator="equal">
      <formula>""</formula>
    </cfRule>
    <cfRule type="cellIs" dxfId="1024" priority="1116" operator="notBetween">
      <formula>-0.5</formula>
      <formula>0.5</formula>
    </cfRule>
    <cfRule type="cellIs" dxfId="1023" priority="1117" operator="notBetween">
      <formula>-0.3333</formula>
      <formula>0.3333</formula>
    </cfRule>
    <cfRule type="cellIs" dxfId="1022" priority="1118" operator="notBetween">
      <formula>-0.1</formula>
      <formula>0.1</formula>
    </cfRule>
    <cfRule type="cellIs" dxfId="1021" priority="1119" operator="between">
      <formula>-0.1</formula>
      <formula>0.1</formula>
    </cfRule>
  </conditionalFormatting>
  <conditionalFormatting sqref="E398">
    <cfRule type="cellIs" dxfId="1020" priority="1114" operator="equal">
      <formula>""</formula>
    </cfRule>
  </conditionalFormatting>
  <conditionalFormatting sqref="E398">
    <cfRule type="cellIs" dxfId="1019" priority="1113" operator="equal">
      <formula>""</formula>
    </cfRule>
  </conditionalFormatting>
  <conditionalFormatting sqref="E398">
    <cfRule type="cellIs" dxfId="1018" priority="1112" operator="equal">
      <formula>""</formula>
    </cfRule>
  </conditionalFormatting>
  <conditionalFormatting sqref="E398">
    <cfRule type="cellIs" dxfId="1017" priority="1111" operator="equal">
      <formula>""</formula>
    </cfRule>
  </conditionalFormatting>
  <conditionalFormatting sqref="E398">
    <cfRule type="cellIs" dxfId="1016" priority="1110" operator="between">
      <formula>-0.1</formula>
      <formula>0.1</formula>
    </cfRule>
  </conditionalFormatting>
  <conditionalFormatting sqref="E401">
    <cfRule type="cellIs" dxfId="1015" priority="1105" operator="equal">
      <formula>""</formula>
    </cfRule>
    <cfRule type="cellIs" dxfId="1014" priority="1106" operator="notBetween">
      <formula>-0.5</formula>
      <formula>0.5</formula>
    </cfRule>
    <cfRule type="cellIs" dxfId="1013" priority="1107" operator="notBetween">
      <formula>-0.3333</formula>
      <formula>0.3333</formula>
    </cfRule>
    <cfRule type="cellIs" dxfId="1012" priority="1108" operator="notBetween">
      <formula>-0.1</formula>
      <formula>0.1</formula>
    </cfRule>
    <cfRule type="cellIs" dxfId="1011" priority="1109" operator="between">
      <formula>-0.1</formula>
      <formula>0.1</formula>
    </cfRule>
  </conditionalFormatting>
  <conditionalFormatting sqref="E401">
    <cfRule type="cellIs" dxfId="1010" priority="1104" operator="equal">
      <formula>""</formula>
    </cfRule>
  </conditionalFormatting>
  <conditionalFormatting sqref="E401">
    <cfRule type="cellIs" dxfId="1009" priority="1103" operator="equal">
      <formula>""</formula>
    </cfRule>
  </conditionalFormatting>
  <conditionalFormatting sqref="E401">
    <cfRule type="cellIs" dxfId="1008" priority="1102" operator="equal">
      <formula>""</formula>
    </cfRule>
  </conditionalFormatting>
  <conditionalFormatting sqref="E401">
    <cfRule type="cellIs" dxfId="1007" priority="1101" operator="equal">
      <formula>""</formula>
    </cfRule>
  </conditionalFormatting>
  <conditionalFormatting sqref="E401">
    <cfRule type="cellIs" dxfId="1006" priority="1100" operator="between">
      <formula>-0.1</formula>
      <formula>0.1</formula>
    </cfRule>
  </conditionalFormatting>
  <conditionalFormatting sqref="E405">
    <cfRule type="cellIs" dxfId="1005" priority="1095" operator="equal">
      <formula>""</formula>
    </cfRule>
    <cfRule type="cellIs" dxfId="1004" priority="1096" operator="notBetween">
      <formula>-0.5</formula>
      <formula>0.5</formula>
    </cfRule>
    <cfRule type="cellIs" dxfId="1003" priority="1097" operator="notBetween">
      <formula>-0.3333</formula>
      <formula>0.3333</formula>
    </cfRule>
    <cfRule type="cellIs" dxfId="1002" priority="1098" operator="notBetween">
      <formula>-0.1</formula>
      <formula>0.1</formula>
    </cfRule>
    <cfRule type="cellIs" dxfId="1001" priority="1099" operator="between">
      <formula>-0.1</formula>
      <formula>0.1</formula>
    </cfRule>
  </conditionalFormatting>
  <conditionalFormatting sqref="E405">
    <cfRule type="cellIs" dxfId="1000" priority="1094" operator="equal">
      <formula>""</formula>
    </cfRule>
  </conditionalFormatting>
  <conditionalFormatting sqref="E405">
    <cfRule type="cellIs" dxfId="999" priority="1093" operator="equal">
      <formula>""</formula>
    </cfRule>
  </conditionalFormatting>
  <conditionalFormatting sqref="E405">
    <cfRule type="cellIs" dxfId="998" priority="1092" operator="equal">
      <formula>""</formula>
    </cfRule>
  </conditionalFormatting>
  <conditionalFormatting sqref="E405">
    <cfRule type="cellIs" dxfId="997" priority="1091" operator="equal">
      <formula>""</formula>
    </cfRule>
  </conditionalFormatting>
  <conditionalFormatting sqref="E405">
    <cfRule type="cellIs" dxfId="996" priority="1090" operator="between">
      <formula>-0.1</formula>
      <formula>0.1</formula>
    </cfRule>
  </conditionalFormatting>
  <conditionalFormatting sqref="E409">
    <cfRule type="cellIs" dxfId="995" priority="1085" operator="equal">
      <formula>""</formula>
    </cfRule>
    <cfRule type="cellIs" dxfId="994" priority="1086" operator="notBetween">
      <formula>-0.5</formula>
      <formula>0.5</formula>
    </cfRule>
    <cfRule type="cellIs" dxfId="993" priority="1087" operator="notBetween">
      <formula>-0.3333</formula>
      <formula>0.3333</formula>
    </cfRule>
    <cfRule type="cellIs" dxfId="992" priority="1088" operator="notBetween">
      <formula>-0.1</formula>
      <formula>0.1</formula>
    </cfRule>
    <cfRule type="cellIs" dxfId="991" priority="1089" operator="between">
      <formula>-0.1</formula>
      <formula>0.1</formula>
    </cfRule>
  </conditionalFormatting>
  <conditionalFormatting sqref="E409">
    <cfRule type="cellIs" dxfId="990" priority="1084" operator="equal">
      <formula>""</formula>
    </cfRule>
  </conditionalFormatting>
  <conditionalFormatting sqref="E409">
    <cfRule type="cellIs" dxfId="989" priority="1083" operator="equal">
      <formula>""</formula>
    </cfRule>
  </conditionalFormatting>
  <conditionalFormatting sqref="E409">
    <cfRule type="cellIs" dxfId="988" priority="1082" operator="equal">
      <formula>""</formula>
    </cfRule>
  </conditionalFormatting>
  <conditionalFormatting sqref="E409">
    <cfRule type="cellIs" dxfId="987" priority="1081" operator="equal">
      <formula>""</formula>
    </cfRule>
  </conditionalFormatting>
  <conditionalFormatting sqref="E409">
    <cfRule type="cellIs" dxfId="986" priority="1080" operator="between">
      <formula>-0.1</formula>
      <formula>0.1</formula>
    </cfRule>
  </conditionalFormatting>
  <conditionalFormatting sqref="E413">
    <cfRule type="cellIs" dxfId="985" priority="1075" operator="equal">
      <formula>""</formula>
    </cfRule>
    <cfRule type="cellIs" dxfId="984" priority="1076" operator="notBetween">
      <formula>-0.5</formula>
      <formula>0.5</formula>
    </cfRule>
    <cfRule type="cellIs" dxfId="983" priority="1077" operator="notBetween">
      <formula>-0.3333</formula>
      <formula>0.3333</formula>
    </cfRule>
    <cfRule type="cellIs" dxfId="982" priority="1078" operator="notBetween">
      <formula>-0.1</formula>
      <formula>0.1</formula>
    </cfRule>
    <cfRule type="cellIs" dxfId="981" priority="1079" operator="between">
      <formula>-0.1</formula>
      <formula>0.1</formula>
    </cfRule>
  </conditionalFormatting>
  <conditionalFormatting sqref="E413">
    <cfRule type="cellIs" dxfId="980" priority="1074" operator="equal">
      <formula>""</formula>
    </cfRule>
  </conditionalFormatting>
  <conditionalFormatting sqref="E413">
    <cfRule type="cellIs" dxfId="979" priority="1073" operator="equal">
      <formula>""</formula>
    </cfRule>
  </conditionalFormatting>
  <conditionalFormatting sqref="E413">
    <cfRule type="cellIs" dxfId="978" priority="1072" operator="equal">
      <formula>""</formula>
    </cfRule>
  </conditionalFormatting>
  <conditionalFormatting sqref="E413">
    <cfRule type="cellIs" dxfId="977" priority="1071" operator="equal">
      <formula>""</formula>
    </cfRule>
  </conditionalFormatting>
  <conditionalFormatting sqref="E413">
    <cfRule type="cellIs" dxfId="976" priority="1070" operator="between">
      <formula>-0.1</formula>
      <formula>0.1</formula>
    </cfRule>
  </conditionalFormatting>
  <conditionalFormatting sqref="E416">
    <cfRule type="cellIs" dxfId="975" priority="1065" operator="equal">
      <formula>""</formula>
    </cfRule>
    <cfRule type="cellIs" dxfId="974" priority="1066" operator="notBetween">
      <formula>-0.5</formula>
      <formula>0.5</formula>
    </cfRule>
    <cfRule type="cellIs" dxfId="973" priority="1067" operator="notBetween">
      <formula>-0.3333</formula>
      <formula>0.3333</formula>
    </cfRule>
    <cfRule type="cellIs" dxfId="972" priority="1068" operator="notBetween">
      <formula>-0.1</formula>
      <formula>0.1</formula>
    </cfRule>
    <cfRule type="cellIs" dxfId="971" priority="1069" operator="between">
      <formula>-0.1</formula>
      <formula>0.1</formula>
    </cfRule>
  </conditionalFormatting>
  <conditionalFormatting sqref="E416">
    <cfRule type="cellIs" dxfId="970" priority="1064" operator="equal">
      <formula>""</formula>
    </cfRule>
  </conditionalFormatting>
  <conditionalFormatting sqref="E416">
    <cfRule type="cellIs" dxfId="969" priority="1063" operator="equal">
      <formula>""</formula>
    </cfRule>
  </conditionalFormatting>
  <conditionalFormatting sqref="E416">
    <cfRule type="cellIs" dxfId="968" priority="1062" operator="equal">
      <formula>""</formula>
    </cfRule>
  </conditionalFormatting>
  <conditionalFormatting sqref="E416">
    <cfRule type="cellIs" dxfId="967" priority="1061" operator="equal">
      <formula>""</formula>
    </cfRule>
  </conditionalFormatting>
  <conditionalFormatting sqref="E416">
    <cfRule type="cellIs" dxfId="966" priority="1060" operator="between">
      <formula>-0.1</formula>
      <formula>0.1</formula>
    </cfRule>
  </conditionalFormatting>
  <conditionalFormatting sqref="E421">
    <cfRule type="cellIs" dxfId="965" priority="1055" operator="equal">
      <formula>""</formula>
    </cfRule>
    <cfRule type="cellIs" dxfId="964" priority="1056" operator="notBetween">
      <formula>-0.5</formula>
      <formula>0.5</formula>
    </cfRule>
    <cfRule type="cellIs" dxfId="963" priority="1057" operator="notBetween">
      <formula>-0.3333</formula>
      <formula>0.3333</formula>
    </cfRule>
    <cfRule type="cellIs" dxfId="962" priority="1058" operator="notBetween">
      <formula>-0.1</formula>
      <formula>0.1</formula>
    </cfRule>
    <cfRule type="cellIs" dxfId="961" priority="1059" operator="between">
      <formula>-0.1</formula>
      <formula>0.1</formula>
    </cfRule>
  </conditionalFormatting>
  <conditionalFormatting sqref="E421">
    <cfRule type="cellIs" dxfId="960" priority="1054" operator="equal">
      <formula>""</formula>
    </cfRule>
  </conditionalFormatting>
  <conditionalFormatting sqref="E421">
    <cfRule type="cellIs" dxfId="959" priority="1053" operator="equal">
      <formula>""</formula>
    </cfRule>
  </conditionalFormatting>
  <conditionalFormatting sqref="E421">
    <cfRule type="cellIs" dxfId="958" priority="1052" operator="equal">
      <formula>""</formula>
    </cfRule>
  </conditionalFormatting>
  <conditionalFormatting sqref="E421">
    <cfRule type="cellIs" dxfId="957" priority="1051" operator="equal">
      <formula>""</formula>
    </cfRule>
  </conditionalFormatting>
  <conditionalFormatting sqref="E421">
    <cfRule type="cellIs" dxfId="956" priority="1050" operator="between">
      <formula>-0.1</formula>
      <formula>0.1</formula>
    </cfRule>
  </conditionalFormatting>
  <conditionalFormatting sqref="E435">
    <cfRule type="cellIs" dxfId="955" priority="1045" operator="equal">
      <formula>""</formula>
    </cfRule>
    <cfRule type="cellIs" dxfId="954" priority="1046" operator="notBetween">
      <formula>-0.5</formula>
      <formula>0.5</formula>
    </cfRule>
    <cfRule type="cellIs" dxfId="953" priority="1047" operator="notBetween">
      <formula>-0.3333</formula>
      <formula>0.3333</formula>
    </cfRule>
    <cfRule type="cellIs" dxfId="952" priority="1048" operator="notBetween">
      <formula>-0.1</formula>
      <formula>0.1</formula>
    </cfRule>
    <cfRule type="cellIs" dxfId="951" priority="1049" operator="between">
      <formula>-0.1</formula>
      <formula>0.1</formula>
    </cfRule>
  </conditionalFormatting>
  <conditionalFormatting sqref="E435">
    <cfRule type="cellIs" dxfId="950" priority="1044" operator="equal">
      <formula>""</formula>
    </cfRule>
  </conditionalFormatting>
  <conditionalFormatting sqref="E435">
    <cfRule type="cellIs" dxfId="949" priority="1043" operator="equal">
      <formula>""</formula>
    </cfRule>
  </conditionalFormatting>
  <conditionalFormatting sqref="E435">
    <cfRule type="cellIs" dxfId="948" priority="1042" operator="equal">
      <formula>""</formula>
    </cfRule>
  </conditionalFormatting>
  <conditionalFormatting sqref="E435">
    <cfRule type="cellIs" dxfId="947" priority="1041" operator="equal">
      <formula>""</formula>
    </cfRule>
  </conditionalFormatting>
  <conditionalFormatting sqref="E435">
    <cfRule type="cellIs" dxfId="946" priority="1040" operator="between">
      <formula>-0.1</formula>
      <formula>0.1</formula>
    </cfRule>
  </conditionalFormatting>
  <conditionalFormatting sqref="E439">
    <cfRule type="cellIs" dxfId="945" priority="1035" operator="equal">
      <formula>""</formula>
    </cfRule>
    <cfRule type="cellIs" dxfId="944" priority="1036" operator="notBetween">
      <formula>-0.5</formula>
      <formula>0.5</formula>
    </cfRule>
    <cfRule type="cellIs" dxfId="943" priority="1037" operator="notBetween">
      <formula>-0.3333</formula>
      <formula>0.3333</formula>
    </cfRule>
    <cfRule type="cellIs" dxfId="942" priority="1038" operator="notBetween">
      <formula>-0.1</formula>
      <formula>0.1</formula>
    </cfRule>
    <cfRule type="cellIs" dxfId="941" priority="1039" operator="between">
      <formula>-0.1</formula>
      <formula>0.1</formula>
    </cfRule>
  </conditionalFormatting>
  <conditionalFormatting sqref="E439">
    <cfRule type="cellIs" dxfId="940" priority="1033" operator="equal">
      <formula>""</formula>
    </cfRule>
  </conditionalFormatting>
  <conditionalFormatting sqref="E439">
    <cfRule type="cellIs" dxfId="939" priority="1032" operator="equal">
      <formula>""</formula>
    </cfRule>
  </conditionalFormatting>
  <conditionalFormatting sqref="E439">
    <cfRule type="cellIs" dxfId="938" priority="1031" operator="equal">
      <formula>""</formula>
    </cfRule>
  </conditionalFormatting>
  <conditionalFormatting sqref="E439">
    <cfRule type="cellIs" dxfId="937" priority="1030" operator="between">
      <formula>-0.1</formula>
      <formula>0.1</formula>
    </cfRule>
  </conditionalFormatting>
  <conditionalFormatting sqref="E443">
    <cfRule type="cellIs" dxfId="936" priority="1025" operator="equal">
      <formula>""</formula>
    </cfRule>
    <cfRule type="cellIs" dxfId="935" priority="1026" operator="notBetween">
      <formula>-0.5</formula>
      <formula>0.5</formula>
    </cfRule>
    <cfRule type="cellIs" dxfId="934" priority="1027" operator="notBetween">
      <formula>-0.3333</formula>
      <formula>0.3333</formula>
    </cfRule>
    <cfRule type="cellIs" dxfId="933" priority="1028" operator="notBetween">
      <formula>-0.1</formula>
      <formula>0.1</formula>
    </cfRule>
    <cfRule type="cellIs" dxfId="932" priority="1029" operator="between">
      <formula>-0.1</formula>
      <formula>0.1</formula>
    </cfRule>
  </conditionalFormatting>
  <conditionalFormatting sqref="E443">
    <cfRule type="cellIs" dxfId="931" priority="1022" operator="equal">
      <formula>""</formula>
    </cfRule>
  </conditionalFormatting>
  <conditionalFormatting sqref="E443">
    <cfRule type="cellIs" dxfId="930" priority="1021" operator="equal">
      <formula>""</formula>
    </cfRule>
  </conditionalFormatting>
  <conditionalFormatting sqref="E443">
    <cfRule type="cellIs" dxfId="929" priority="1020" operator="between">
      <formula>-0.1</formula>
      <formula>0.1</formula>
    </cfRule>
  </conditionalFormatting>
  <conditionalFormatting sqref="E459">
    <cfRule type="cellIs" dxfId="928" priority="1015" operator="equal">
      <formula>""</formula>
    </cfRule>
    <cfRule type="cellIs" dxfId="927" priority="1016" operator="notBetween">
      <formula>-0.5</formula>
      <formula>0.5</formula>
    </cfRule>
    <cfRule type="cellIs" dxfId="926" priority="1017" operator="notBetween">
      <formula>-0.3333</formula>
      <formula>0.3333</formula>
    </cfRule>
    <cfRule type="cellIs" dxfId="925" priority="1018" operator="notBetween">
      <formula>-0.1</formula>
      <formula>0.1</formula>
    </cfRule>
    <cfRule type="cellIs" dxfId="924" priority="1019" operator="between">
      <formula>-0.1</formula>
      <formula>0.1</formula>
    </cfRule>
  </conditionalFormatting>
  <conditionalFormatting sqref="E459">
    <cfRule type="cellIs" dxfId="923" priority="1011" operator="equal">
      <formula>""</formula>
    </cfRule>
  </conditionalFormatting>
  <conditionalFormatting sqref="E459">
    <cfRule type="cellIs" dxfId="922" priority="1010" operator="between">
      <formula>-0.1</formula>
      <formula>0.1</formula>
    </cfRule>
  </conditionalFormatting>
  <conditionalFormatting sqref="E474">
    <cfRule type="cellIs" dxfId="921" priority="995" operator="equal">
      <formula>""</formula>
    </cfRule>
    <cfRule type="cellIs" dxfId="920" priority="996" operator="notBetween">
      <formula>-0.5</formula>
      <formula>0.5</formula>
    </cfRule>
    <cfRule type="cellIs" dxfId="919" priority="997" operator="notBetween">
      <formula>-0.3333</formula>
      <formula>0.3333</formula>
    </cfRule>
    <cfRule type="cellIs" dxfId="918" priority="998" operator="notBetween">
      <formula>-0.1</formula>
      <formula>0.1</formula>
    </cfRule>
    <cfRule type="cellIs" dxfId="917" priority="999" operator="between">
      <formula>-0.1</formula>
      <formula>0.1</formula>
    </cfRule>
  </conditionalFormatting>
  <conditionalFormatting sqref="E474">
    <cfRule type="cellIs" dxfId="916" priority="994" operator="equal">
      <formula>""</formula>
    </cfRule>
  </conditionalFormatting>
  <conditionalFormatting sqref="E474">
    <cfRule type="cellIs" dxfId="915" priority="990" operator="between">
      <formula>-0.1</formula>
      <formula>0.1</formula>
    </cfRule>
  </conditionalFormatting>
  <conditionalFormatting sqref="E485">
    <cfRule type="cellIs" dxfId="914" priority="985" operator="equal">
      <formula>""</formula>
    </cfRule>
    <cfRule type="cellIs" dxfId="913" priority="986" operator="notBetween">
      <formula>-0.5</formula>
      <formula>0.5</formula>
    </cfRule>
    <cfRule type="cellIs" dxfId="912" priority="987" operator="notBetween">
      <formula>-0.3333</formula>
      <formula>0.3333</formula>
    </cfRule>
    <cfRule type="cellIs" dxfId="911" priority="988" operator="notBetween">
      <formula>-0.1</formula>
      <formula>0.1</formula>
    </cfRule>
    <cfRule type="cellIs" dxfId="910" priority="989" operator="between">
      <formula>-0.1</formula>
      <formula>0.1</formula>
    </cfRule>
  </conditionalFormatting>
  <conditionalFormatting sqref="E485">
    <cfRule type="cellIs" dxfId="909" priority="984" operator="equal">
      <formula>""</formula>
    </cfRule>
  </conditionalFormatting>
  <conditionalFormatting sqref="E485">
    <cfRule type="cellIs" dxfId="908" priority="983" operator="equal">
      <formula>""</formula>
    </cfRule>
  </conditionalFormatting>
  <conditionalFormatting sqref="E485">
    <cfRule type="cellIs" dxfId="907" priority="980" operator="between">
      <formula>-0.1</formula>
      <formula>0.1</formula>
    </cfRule>
  </conditionalFormatting>
  <conditionalFormatting sqref="E489:E491">
    <cfRule type="cellIs" dxfId="906" priority="975" operator="equal">
      <formula>""</formula>
    </cfRule>
    <cfRule type="cellIs" dxfId="905" priority="976" operator="notBetween">
      <formula>-0.5</formula>
      <formula>0.5</formula>
    </cfRule>
    <cfRule type="cellIs" dxfId="904" priority="977" operator="notBetween">
      <formula>-0.3333</formula>
      <formula>0.3333</formula>
    </cfRule>
    <cfRule type="cellIs" dxfId="903" priority="978" operator="notBetween">
      <formula>-0.1</formula>
      <formula>0.1</formula>
    </cfRule>
    <cfRule type="cellIs" dxfId="902" priority="979" operator="between">
      <formula>-0.1</formula>
      <formula>0.1</formula>
    </cfRule>
  </conditionalFormatting>
  <conditionalFormatting sqref="E489:E491">
    <cfRule type="cellIs" dxfId="901" priority="974" operator="equal">
      <formula>""</formula>
    </cfRule>
  </conditionalFormatting>
  <conditionalFormatting sqref="E489:E491">
    <cfRule type="cellIs" dxfId="900" priority="973" operator="equal">
      <formula>""</formula>
    </cfRule>
  </conditionalFormatting>
  <conditionalFormatting sqref="E489:E491">
    <cfRule type="cellIs" dxfId="899" priority="972" operator="equal">
      <formula>""</formula>
    </cfRule>
  </conditionalFormatting>
  <conditionalFormatting sqref="E489:E491">
    <cfRule type="cellIs" dxfId="898" priority="970" operator="between">
      <formula>-0.1</formula>
      <formula>0.1</formula>
    </cfRule>
  </conditionalFormatting>
  <conditionalFormatting sqref="E475">
    <cfRule type="cellIs" dxfId="897" priority="963" operator="between">
      <formula>-0.1</formula>
      <formula>0.1</formula>
    </cfRule>
    <cfRule type="cellIs" dxfId="896" priority="964" operator="equal">
      <formula>""</formula>
    </cfRule>
    <cfRule type="cellIs" dxfId="895" priority="965" operator="equal">
      <formula>""</formula>
    </cfRule>
    <cfRule type="cellIs" dxfId="894" priority="966" operator="notBetween">
      <formula>-0.5</formula>
      <formula>0.5</formula>
    </cfRule>
    <cfRule type="cellIs" dxfId="893" priority="967" operator="notBetween">
      <formula>-0.3333</formula>
      <formula>0.3333</formula>
    </cfRule>
    <cfRule type="cellIs" dxfId="892" priority="968" operator="notBetween">
      <formula>-0.1</formula>
      <formula>0.1</formula>
    </cfRule>
    <cfRule type="cellIs" dxfId="891" priority="969" operator="between">
      <formula>-0.1</formula>
      <formula>0.1</formula>
    </cfRule>
  </conditionalFormatting>
  <conditionalFormatting sqref="E479">
    <cfRule type="cellIs" dxfId="890" priority="956" operator="between">
      <formula>-0.1</formula>
      <formula>0.1</formula>
    </cfRule>
    <cfRule type="cellIs" dxfId="889" priority="957" operator="equal">
      <formula>""</formula>
    </cfRule>
    <cfRule type="cellIs" dxfId="888" priority="958" operator="equal">
      <formula>""</formula>
    </cfRule>
    <cfRule type="cellIs" dxfId="887" priority="959" operator="notBetween">
      <formula>-0.5</formula>
      <formula>0.5</formula>
    </cfRule>
    <cfRule type="cellIs" dxfId="886" priority="960" operator="notBetween">
      <formula>-0.3333</formula>
      <formula>0.3333</formula>
    </cfRule>
    <cfRule type="cellIs" dxfId="885" priority="961" operator="notBetween">
      <formula>-0.1</formula>
      <formula>0.1</formula>
    </cfRule>
    <cfRule type="cellIs" dxfId="884" priority="962" operator="between">
      <formula>-0.1</formula>
      <formula>0.1</formula>
    </cfRule>
  </conditionalFormatting>
  <conditionalFormatting sqref="E484">
    <cfRule type="cellIs" dxfId="883" priority="949" operator="between">
      <formula>-0.1</formula>
      <formula>0.1</formula>
    </cfRule>
    <cfRule type="cellIs" dxfId="882" priority="950" operator="equal">
      <formula>""</formula>
    </cfRule>
    <cfRule type="cellIs" dxfId="881" priority="951" operator="equal">
      <formula>""</formula>
    </cfRule>
    <cfRule type="cellIs" dxfId="880" priority="952" operator="notBetween">
      <formula>-0.5</formula>
      <formula>0.5</formula>
    </cfRule>
    <cfRule type="cellIs" dxfId="879" priority="953" operator="notBetween">
      <formula>-0.3333</formula>
      <formula>0.3333</formula>
    </cfRule>
    <cfRule type="cellIs" dxfId="878" priority="954" operator="notBetween">
      <formula>-0.1</formula>
      <formula>0.1</formula>
    </cfRule>
    <cfRule type="cellIs" dxfId="877" priority="955" operator="between">
      <formula>-0.1</formula>
      <formula>0.1</formula>
    </cfRule>
  </conditionalFormatting>
  <conditionalFormatting sqref="E494">
    <cfRule type="cellIs" dxfId="876" priority="944" operator="equal">
      <formula>""</formula>
    </cfRule>
    <cfRule type="cellIs" dxfId="875" priority="945" operator="notBetween">
      <formula>-0.5</formula>
      <formula>0.5</formula>
    </cfRule>
    <cfRule type="cellIs" dxfId="874" priority="946" operator="notBetween">
      <formula>-0.3333</formula>
      <formula>0.3333</formula>
    </cfRule>
    <cfRule type="cellIs" dxfId="873" priority="947" operator="notBetween">
      <formula>-0.1</formula>
      <formula>0.1</formula>
    </cfRule>
    <cfRule type="cellIs" dxfId="872" priority="948" operator="between">
      <formula>-0.1</formula>
      <formula>0.1</formula>
    </cfRule>
  </conditionalFormatting>
  <conditionalFormatting sqref="E494">
    <cfRule type="cellIs" dxfId="871" priority="943" operator="equal">
      <formula>""</formula>
    </cfRule>
  </conditionalFormatting>
  <conditionalFormatting sqref="E494">
    <cfRule type="cellIs" dxfId="870" priority="942" operator="equal">
      <formula>""</formula>
    </cfRule>
  </conditionalFormatting>
  <conditionalFormatting sqref="E494">
    <cfRule type="cellIs" dxfId="869" priority="941" operator="equal">
      <formula>""</formula>
    </cfRule>
  </conditionalFormatting>
  <conditionalFormatting sqref="E494">
    <cfRule type="cellIs" dxfId="868" priority="940" operator="equal">
      <formula>""</formula>
    </cfRule>
  </conditionalFormatting>
  <conditionalFormatting sqref="E494">
    <cfRule type="cellIs" dxfId="867" priority="939" operator="between">
      <formula>-0.1</formula>
      <formula>0.1</formula>
    </cfRule>
  </conditionalFormatting>
  <conditionalFormatting sqref="E495">
    <cfRule type="cellIs" dxfId="866" priority="932" operator="between">
      <formula>-0.1</formula>
      <formula>0.1</formula>
    </cfRule>
    <cfRule type="cellIs" dxfId="865" priority="933" operator="equal">
      <formula>""</formula>
    </cfRule>
    <cfRule type="cellIs" dxfId="864" priority="934" operator="equal">
      <formula>""</formula>
    </cfRule>
    <cfRule type="cellIs" dxfId="863" priority="935" operator="notBetween">
      <formula>-0.5</formula>
      <formula>0.5</formula>
    </cfRule>
    <cfRule type="cellIs" dxfId="862" priority="936" operator="notBetween">
      <formula>-0.3333</formula>
      <formula>0.3333</formula>
    </cfRule>
    <cfRule type="cellIs" dxfId="861" priority="937" operator="notBetween">
      <formula>-0.1</formula>
      <formula>0.1</formula>
    </cfRule>
    <cfRule type="cellIs" dxfId="860" priority="938" operator="between">
      <formula>-0.1</formula>
      <formula>0.1</formula>
    </cfRule>
  </conditionalFormatting>
  <conditionalFormatting sqref="E499">
    <cfRule type="cellIs" dxfId="859" priority="925" operator="between">
      <formula>-0.1</formula>
      <formula>0.1</formula>
    </cfRule>
    <cfRule type="cellIs" dxfId="858" priority="926" operator="equal">
      <formula>""</formula>
    </cfRule>
    <cfRule type="cellIs" dxfId="857" priority="927" operator="equal">
      <formula>""</formula>
    </cfRule>
    <cfRule type="cellIs" dxfId="856" priority="928" operator="notBetween">
      <formula>-0.5</formula>
      <formula>0.5</formula>
    </cfRule>
    <cfRule type="cellIs" dxfId="855" priority="929" operator="notBetween">
      <formula>-0.3333</formula>
      <formula>0.3333</formula>
    </cfRule>
    <cfRule type="cellIs" dxfId="854" priority="930" operator="notBetween">
      <formula>-0.1</formula>
      <formula>0.1</formula>
    </cfRule>
    <cfRule type="cellIs" dxfId="853" priority="931" operator="between">
      <formula>-0.1</formula>
      <formula>0.1</formula>
    </cfRule>
  </conditionalFormatting>
  <conditionalFormatting sqref="E504">
    <cfRule type="cellIs" dxfId="852" priority="918" operator="between">
      <formula>-0.1</formula>
      <formula>0.1</formula>
    </cfRule>
    <cfRule type="cellIs" dxfId="851" priority="919" operator="equal">
      <formula>""</formula>
    </cfRule>
    <cfRule type="cellIs" dxfId="850" priority="920" operator="equal">
      <formula>""</formula>
    </cfRule>
    <cfRule type="cellIs" dxfId="849" priority="921" operator="notBetween">
      <formula>-0.5</formula>
      <formula>0.5</formula>
    </cfRule>
    <cfRule type="cellIs" dxfId="848" priority="922" operator="notBetween">
      <formula>-0.3333</formula>
      <formula>0.3333</formula>
    </cfRule>
    <cfRule type="cellIs" dxfId="847" priority="923" operator="notBetween">
      <formula>-0.1</formula>
      <formula>0.1</formula>
    </cfRule>
    <cfRule type="cellIs" dxfId="846" priority="924" operator="between">
      <formula>-0.1</formula>
      <formula>0.1</formula>
    </cfRule>
  </conditionalFormatting>
  <conditionalFormatting sqref="E507">
    <cfRule type="cellIs" dxfId="845" priority="911" operator="between">
      <formula>-0.1</formula>
      <formula>0.1</formula>
    </cfRule>
    <cfRule type="cellIs" dxfId="844" priority="912" operator="equal">
      <formula>""</formula>
    </cfRule>
    <cfRule type="cellIs" dxfId="843" priority="913" operator="equal">
      <formula>""</formula>
    </cfRule>
    <cfRule type="cellIs" dxfId="842" priority="914" operator="notBetween">
      <formula>-0.5</formula>
      <formula>0.5</formula>
    </cfRule>
    <cfRule type="cellIs" dxfId="841" priority="915" operator="notBetween">
      <formula>-0.3333</formula>
      <formula>0.3333</formula>
    </cfRule>
    <cfRule type="cellIs" dxfId="840" priority="916" operator="notBetween">
      <formula>-0.1</formula>
      <formula>0.1</formula>
    </cfRule>
    <cfRule type="cellIs" dxfId="839" priority="917" operator="between">
      <formula>-0.1</formula>
      <formula>0.1</formula>
    </cfRule>
  </conditionalFormatting>
  <conditionalFormatting sqref="L81">
    <cfRule type="cellIs" dxfId="838" priority="615" operator="equal">
      <formula>""</formula>
    </cfRule>
    <cfRule type="cellIs" dxfId="837" priority="616" operator="notBetween">
      <formula>-0.5</formula>
      <formula>0.5</formula>
    </cfRule>
    <cfRule type="cellIs" dxfId="836" priority="617" operator="notBetween">
      <formula>-0.3333</formula>
      <formula>0.3333</formula>
    </cfRule>
    <cfRule type="cellIs" dxfId="835" priority="618" operator="notBetween">
      <formula>-0.1</formula>
      <formula>0.1</formula>
    </cfRule>
    <cfRule type="cellIs" dxfId="834" priority="619" operator="between">
      <formula>-0.1</formula>
      <formula>0.1</formula>
    </cfRule>
  </conditionalFormatting>
  <conditionalFormatting sqref="E519">
    <cfRule type="cellIs" dxfId="833" priority="896" operator="equal">
      <formula>""</formula>
    </cfRule>
    <cfRule type="cellIs" dxfId="832" priority="897" operator="notBetween">
      <formula>-0.5</formula>
      <formula>0.5</formula>
    </cfRule>
    <cfRule type="cellIs" dxfId="831" priority="898" operator="notBetween">
      <formula>-0.3333</formula>
      <formula>0.3333</formula>
    </cfRule>
    <cfRule type="cellIs" dxfId="830" priority="899" operator="notBetween">
      <formula>-0.1</formula>
      <formula>0.1</formula>
    </cfRule>
    <cfRule type="cellIs" dxfId="829" priority="900" operator="between">
      <formula>-0.1</formula>
      <formula>0.1</formula>
    </cfRule>
  </conditionalFormatting>
  <conditionalFormatting sqref="E519">
    <cfRule type="cellIs" dxfId="828" priority="895" operator="equal">
      <formula>""</formula>
    </cfRule>
  </conditionalFormatting>
  <conditionalFormatting sqref="E519">
    <cfRule type="cellIs" dxfId="827" priority="891" operator="between">
      <formula>-0.1</formula>
      <formula>0.1</formula>
    </cfRule>
  </conditionalFormatting>
  <conditionalFormatting sqref="E523">
    <cfRule type="cellIs" dxfId="826" priority="886" operator="equal">
      <formula>""</formula>
    </cfRule>
    <cfRule type="cellIs" dxfId="825" priority="887" operator="notBetween">
      <formula>-0.5</formula>
      <formula>0.5</formula>
    </cfRule>
    <cfRule type="cellIs" dxfId="824" priority="888" operator="notBetween">
      <formula>-0.3333</formula>
      <formula>0.3333</formula>
    </cfRule>
    <cfRule type="cellIs" dxfId="823" priority="889" operator="notBetween">
      <formula>-0.1</formula>
      <formula>0.1</formula>
    </cfRule>
    <cfRule type="cellIs" dxfId="822" priority="890" operator="between">
      <formula>-0.1</formula>
      <formula>0.1</formula>
    </cfRule>
  </conditionalFormatting>
  <conditionalFormatting sqref="E523">
    <cfRule type="cellIs" dxfId="821" priority="885" operator="equal">
      <formula>""</formula>
    </cfRule>
  </conditionalFormatting>
  <conditionalFormatting sqref="E523">
    <cfRule type="cellIs" dxfId="820" priority="884" operator="equal">
      <formula>""</formula>
    </cfRule>
  </conditionalFormatting>
  <conditionalFormatting sqref="E523">
    <cfRule type="cellIs" dxfId="819" priority="881" operator="between">
      <formula>-0.1</formula>
      <formula>0.1</formula>
    </cfRule>
  </conditionalFormatting>
  <conditionalFormatting sqref="E525:E527">
    <cfRule type="cellIs" dxfId="818" priority="876" operator="equal">
      <formula>""</formula>
    </cfRule>
    <cfRule type="cellIs" dxfId="817" priority="877" operator="notBetween">
      <formula>-0.5</formula>
      <formula>0.5</formula>
    </cfRule>
    <cfRule type="cellIs" dxfId="816" priority="878" operator="notBetween">
      <formula>-0.3333</formula>
      <formula>0.3333</formula>
    </cfRule>
    <cfRule type="cellIs" dxfId="815" priority="879" operator="notBetween">
      <formula>-0.1</formula>
      <formula>0.1</formula>
    </cfRule>
    <cfRule type="cellIs" dxfId="814" priority="880" operator="between">
      <formula>-0.1</formula>
      <formula>0.1</formula>
    </cfRule>
  </conditionalFormatting>
  <conditionalFormatting sqref="E525:E527">
    <cfRule type="cellIs" dxfId="813" priority="875" operator="equal">
      <formula>""</formula>
    </cfRule>
  </conditionalFormatting>
  <conditionalFormatting sqref="E525:E527">
    <cfRule type="cellIs" dxfId="812" priority="874" operator="equal">
      <formula>""</formula>
    </cfRule>
  </conditionalFormatting>
  <conditionalFormatting sqref="E525:E527">
    <cfRule type="cellIs" dxfId="811" priority="873" operator="equal">
      <formula>""</formula>
    </cfRule>
  </conditionalFormatting>
  <conditionalFormatting sqref="E525:E527">
    <cfRule type="cellIs" dxfId="810" priority="871" operator="between">
      <formula>-0.1</formula>
      <formula>0.1</formula>
    </cfRule>
  </conditionalFormatting>
  <conditionalFormatting sqref="E77">
    <cfRule type="cellIs" dxfId="809" priority="866" operator="equal">
      <formula>""</formula>
    </cfRule>
    <cfRule type="cellIs" dxfId="808" priority="867" operator="notBetween">
      <formula>-0.5</formula>
      <formula>0.5</formula>
    </cfRule>
    <cfRule type="cellIs" dxfId="807" priority="868" operator="notBetween">
      <formula>-0.3333</formula>
      <formula>0.3333</formula>
    </cfRule>
    <cfRule type="cellIs" dxfId="806" priority="869" operator="notBetween">
      <formula>-0.1</formula>
      <formula>0.1</formula>
    </cfRule>
    <cfRule type="cellIs" dxfId="805" priority="870" operator="between">
      <formula>-0.1</formula>
      <formula>0.1</formula>
    </cfRule>
  </conditionalFormatting>
  <conditionalFormatting sqref="E77">
    <cfRule type="cellIs" dxfId="804" priority="865" operator="equal">
      <formula>""</formula>
    </cfRule>
  </conditionalFormatting>
  <conditionalFormatting sqref="E77">
    <cfRule type="cellIs" dxfId="803" priority="864" operator="equal">
      <formula>""</formula>
    </cfRule>
  </conditionalFormatting>
  <conditionalFormatting sqref="E77">
    <cfRule type="cellIs" dxfId="802" priority="863" operator="equal">
      <formula>""</formula>
    </cfRule>
  </conditionalFormatting>
  <conditionalFormatting sqref="E77">
    <cfRule type="cellIs" dxfId="801" priority="862" operator="equal">
      <formula>""</formula>
    </cfRule>
  </conditionalFormatting>
  <conditionalFormatting sqref="E77">
    <cfRule type="cellIs" dxfId="800" priority="861" operator="between">
      <formula>-0.1</formula>
      <formula>0.1</formula>
    </cfRule>
  </conditionalFormatting>
  <conditionalFormatting sqref="E540:E541">
    <cfRule type="cellIs" dxfId="799" priority="820" operator="equal">
      <formula>""</formula>
    </cfRule>
    <cfRule type="cellIs" dxfId="798" priority="859" operator="between">
      <formula>-0.1</formula>
      <formula>0.1</formula>
    </cfRule>
    <cfRule type="cellIs" dxfId="797" priority="860" operator="equal">
      <formula>""</formula>
    </cfRule>
  </conditionalFormatting>
  <conditionalFormatting sqref="E540:E541">
    <cfRule type="cellIs" dxfId="796" priority="857" operator="between">
      <formula>-0.1</formula>
      <formula>0.1</formula>
    </cfRule>
    <cfRule type="cellIs" dxfId="795" priority="858" operator="equal">
      <formula>""</formula>
    </cfRule>
  </conditionalFormatting>
  <conditionalFormatting sqref="E540:E541">
    <cfRule type="cellIs" dxfId="794" priority="855" operator="between">
      <formula>-0.1</formula>
      <formula>0.1</formula>
    </cfRule>
    <cfRule type="cellIs" dxfId="793" priority="856" operator="equal">
      <formula>""</formula>
    </cfRule>
  </conditionalFormatting>
  <conditionalFormatting sqref="E540:E541">
    <cfRule type="cellIs" dxfId="792" priority="853" operator="between">
      <formula>-0.1</formula>
      <formula>0.1</formula>
    </cfRule>
    <cfRule type="cellIs" dxfId="791" priority="854" operator="equal">
      <formula>""</formula>
    </cfRule>
  </conditionalFormatting>
  <conditionalFormatting sqref="E540:E541">
    <cfRule type="cellIs" dxfId="790" priority="851" operator="between">
      <formula>-0.1</formula>
      <formula>0.1</formula>
    </cfRule>
    <cfRule type="cellIs" dxfId="789" priority="852" operator="equal">
      <formula>""</formula>
    </cfRule>
  </conditionalFormatting>
  <conditionalFormatting sqref="E540:E541">
    <cfRule type="cellIs" dxfId="788" priority="849" operator="between">
      <formula>-0.1</formula>
      <formula>0.1</formula>
    </cfRule>
    <cfRule type="cellIs" dxfId="787" priority="850" operator="equal">
      <formula>""</formula>
    </cfRule>
  </conditionalFormatting>
  <conditionalFormatting sqref="E540:E541">
    <cfRule type="cellIs" dxfId="786" priority="847" operator="between">
      <formula>-0.1</formula>
      <formula>0.1</formula>
    </cfRule>
    <cfRule type="cellIs" dxfId="785" priority="848" operator="equal">
      <formula>""</formula>
    </cfRule>
  </conditionalFormatting>
  <conditionalFormatting sqref="E540:E541">
    <cfRule type="cellIs" dxfId="784" priority="845" operator="between">
      <formula>-0.1</formula>
      <formula>0.1</formula>
    </cfRule>
    <cfRule type="cellIs" dxfId="783" priority="846" operator="equal">
      <formula>""</formula>
    </cfRule>
  </conditionalFormatting>
  <conditionalFormatting sqref="E540:E541">
    <cfRule type="cellIs" dxfId="782" priority="843" operator="between">
      <formula>-0.1</formula>
      <formula>0.1</formula>
    </cfRule>
    <cfRule type="cellIs" dxfId="781" priority="844" operator="equal">
      <formula>""</formula>
    </cfRule>
  </conditionalFormatting>
  <conditionalFormatting sqref="E540:E541">
    <cfRule type="cellIs" dxfId="780" priority="841" operator="between">
      <formula>-0.1</formula>
      <formula>0.1</formula>
    </cfRule>
    <cfRule type="cellIs" dxfId="779" priority="842" operator="equal">
      <formula>""</formula>
    </cfRule>
  </conditionalFormatting>
  <conditionalFormatting sqref="E540:E541">
    <cfRule type="cellIs" dxfId="778" priority="839" operator="between">
      <formula>-0.1</formula>
      <formula>0.1</formula>
    </cfRule>
    <cfRule type="cellIs" dxfId="777" priority="840" operator="equal">
      <formula>""</formula>
    </cfRule>
  </conditionalFormatting>
  <conditionalFormatting sqref="E540:E541">
    <cfRule type="cellIs" dxfId="776" priority="837" operator="between">
      <formula>-0.1</formula>
      <formula>0.1</formula>
    </cfRule>
    <cfRule type="cellIs" dxfId="775" priority="838" operator="equal">
      <formula>""</formula>
    </cfRule>
  </conditionalFormatting>
  <conditionalFormatting sqref="E540:E541">
    <cfRule type="cellIs" dxfId="774" priority="835" operator="between">
      <formula>-0.1</formula>
      <formula>0.1</formula>
    </cfRule>
    <cfRule type="cellIs" dxfId="773" priority="836" operator="equal">
      <formula>""</formula>
    </cfRule>
  </conditionalFormatting>
  <conditionalFormatting sqref="E540:E541">
    <cfRule type="cellIs" dxfId="772" priority="833" operator="between">
      <formula>-0.1</formula>
      <formula>0.1</formula>
    </cfRule>
    <cfRule type="cellIs" dxfId="771" priority="834" operator="equal">
      <formula>""</formula>
    </cfRule>
  </conditionalFormatting>
  <conditionalFormatting sqref="E540:E541">
    <cfRule type="cellIs" dxfId="770" priority="831" operator="between">
      <formula>-0.1</formula>
      <formula>0.1</formula>
    </cfRule>
    <cfRule type="cellIs" dxfId="769" priority="832" operator="equal">
      <formula>""</formula>
    </cfRule>
  </conditionalFormatting>
  <conditionalFormatting sqref="E540:E541">
    <cfRule type="cellIs" dxfId="768" priority="829" operator="between">
      <formula>-0.1</formula>
      <formula>0.1</formula>
    </cfRule>
    <cfRule type="cellIs" dxfId="767" priority="830" operator="equal">
      <formula>""</formula>
    </cfRule>
  </conditionalFormatting>
  <conditionalFormatting sqref="E540:E541">
    <cfRule type="cellIs" dxfId="766" priority="827" operator="between">
      <formula>-0.1</formula>
      <formula>0.1</formula>
    </cfRule>
    <cfRule type="cellIs" dxfId="765" priority="828" operator="equal">
      <formula>""</formula>
    </cfRule>
  </conditionalFormatting>
  <conditionalFormatting sqref="E540:E541">
    <cfRule type="cellIs" dxfId="764" priority="825" operator="between">
      <formula>-0.1</formula>
      <formula>0.1</formula>
    </cfRule>
    <cfRule type="cellIs" dxfId="763" priority="826" operator="equal">
      <formula>""</formula>
    </cfRule>
  </conditionalFormatting>
  <conditionalFormatting sqref="E540:E541">
    <cfRule type="cellIs" dxfId="762" priority="823" operator="between">
      <formula>-0.1</formula>
      <formula>0.1</formula>
    </cfRule>
    <cfRule type="cellIs" dxfId="761" priority="824" operator="equal">
      <formula>""</formula>
    </cfRule>
  </conditionalFormatting>
  <conditionalFormatting sqref="E540:E541">
    <cfRule type="cellIs" dxfId="760" priority="821" operator="between">
      <formula>-0.1</formula>
      <formula>0.1</formula>
    </cfRule>
    <cfRule type="cellIs" dxfId="759" priority="822" operator="equal">
      <formula>""</formula>
    </cfRule>
  </conditionalFormatting>
  <conditionalFormatting sqref="E257">
    <cfRule type="cellIs" dxfId="758" priority="815" operator="equal">
      <formula>""</formula>
    </cfRule>
    <cfRule type="cellIs" dxfId="757" priority="816" operator="notBetween">
      <formula>-0.5</formula>
      <formula>0.5</formula>
    </cfRule>
    <cfRule type="cellIs" dxfId="756" priority="817" operator="notBetween">
      <formula>-0.3333</formula>
      <formula>0.3333</formula>
    </cfRule>
    <cfRule type="cellIs" dxfId="755" priority="818" operator="notBetween">
      <formula>-0.1</formula>
      <formula>0.1</formula>
    </cfRule>
    <cfRule type="cellIs" dxfId="754" priority="819" operator="between">
      <formula>-0.1</formula>
      <formula>0.1</formula>
    </cfRule>
  </conditionalFormatting>
  <conditionalFormatting sqref="E263">
    <cfRule type="cellIs" dxfId="753" priority="810" operator="equal">
      <formula>""</formula>
    </cfRule>
    <cfRule type="cellIs" dxfId="752" priority="811" operator="notBetween">
      <formula>-0.5</formula>
      <formula>0.5</formula>
    </cfRule>
    <cfRule type="cellIs" dxfId="751" priority="812" operator="notBetween">
      <formula>-0.3333</formula>
      <formula>0.3333</formula>
    </cfRule>
    <cfRule type="cellIs" dxfId="750" priority="813" operator="notBetween">
      <formula>-0.1</formula>
      <formula>0.1</formula>
    </cfRule>
    <cfRule type="cellIs" dxfId="749" priority="814" operator="between">
      <formula>-0.1</formula>
      <formula>0.1</formula>
    </cfRule>
  </conditionalFormatting>
  <conditionalFormatting sqref="E285">
    <cfRule type="cellIs" dxfId="748" priority="805" operator="equal">
      <formula>""</formula>
    </cfRule>
    <cfRule type="cellIs" dxfId="747" priority="806" operator="notBetween">
      <formula>-0.5</formula>
      <formula>0.5</formula>
    </cfRule>
    <cfRule type="cellIs" dxfId="746" priority="807" operator="notBetween">
      <formula>-0.3333</formula>
      <formula>0.3333</formula>
    </cfRule>
    <cfRule type="cellIs" dxfId="745" priority="808" operator="notBetween">
      <formula>-0.1</formula>
      <formula>0.1</formula>
    </cfRule>
    <cfRule type="cellIs" dxfId="744" priority="809" operator="between">
      <formula>-0.1</formula>
      <formula>0.1</formula>
    </cfRule>
  </conditionalFormatting>
  <conditionalFormatting sqref="E279">
    <cfRule type="cellIs" dxfId="743" priority="795" operator="equal">
      <formula>""</formula>
    </cfRule>
    <cfRule type="cellIs" dxfId="742" priority="796" operator="notBetween">
      <formula>-0.5</formula>
      <formula>0.5</formula>
    </cfRule>
    <cfRule type="cellIs" dxfId="741" priority="797" operator="notBetween">
      <formula>-0.3333</formula>
      <formula>0.3333</formula>
    </cfRule>
    <cfRule type="cellIs" dxfId="740" priority="798" operator="notBetween">
      <formula>-0.1</formula>
      <formula>0.1</formula>
    </cfRule>
    <cfRule type="cellIs" dxfId="739" priority="799" operator="between">
      <formula>-0.1</formula>
      <formula>0.1</formula>
    </cfRule>
  </conditionalFormatting>
  <conditionalFormatting sqref="E301">
    <cfRule type="cellIs" dxfId="738" priority="800" operator="equal">
      <formula>""</formula>
    </cfRule>
    <cfRule type="cellIs" dxfId="737" priority="801" operator="notBetween">
      <formula>-0.5</formula>
      <formula>0.5</formula>
    </cfRule>
    <cfRule type="cellIs" dxfId="736" priority="802" operator="notBetween">
      <formula>-0.3333</formula>
      <formula>0.3333</formula>
    </cfRule>
    <cfRule type="cellIs" dxfId="735" priority="803" operator="notBetween">
      <formula>-0.1</formula>
      <formula>0.1</formula>
    </cfRule>
    <cfRule type="cellIs" dxfId="734" priority="804" operator="between">
      <formula>-0.1</formula>
      <formula>0.1</formula>
    </cfRule>
  </conditionalFormatting>
  <conditionalFormatting sqref="E307">
    <cfRule type="cellIs" dxfId="733" priority="790" operator="equal">
      <formula>""</formula>
    </cfRule>
    <cfRule type="cellIs" dxfId="732" priority="791" operator="notBetween">
      <formula>-0.5</formula>
      <formula>0.5</formula>
    </cfRule>
    <cfRule type="cellIs" dxfId="731" priority="792" operator="notBetween">
      <formula>-0.3333</formula>
      <formula>0.3333</formula>
    </cfRule>
    <cfRule type="cellIs" dxfId="730" priority="793" operator="notBetween">
      <formula>-0.1</formula>
      <formula>0.1</formula>
    </cfRule>
    <cfRule type="cellIs" dxfId="729" priority="794" operator="between">
      <formula>-0.1</formula>
      <formula>0.1</formula>
    </cfRule>
  </conditionalFormatting>
  <conditionalFormatting sqref="L245:L303">
    <cfRule type="cellIs" dxfId="728" priority="250" operator="equal">
      <formula>""</formula>
    </cfRule>
    <cfRule type="cellIs" dxfId="727" priority="251" operator="notBetween">
      <formula>-0.5</formula>
      <formula>0.5</formula>
    </cfRule>
    <cfRule type="cellIs" dxfId="726" priority="252" operator="notBetween">
      <formula>-0.3333</formula>
      <formula>0.3333</formula>
    </cfRule>
    <cfRule type="cellIs" dxfId="725" priority="253" operator="notBetween">
      <formula>-0.1</formula>
      <formula>0.1</formula>
    </cfRule>
    <cfRule type="cellIs" dxfId="724" priority="254" operator="between">
      <formula>-0.1</formula>
      <formula>0.1</formula>
    </cfRule>
  </conditionalFormatting>
  <conditionalFormatting sqref="L304:L307">
    <cfRule type="cellIs" dxfId="723" priority="245" operator="equal">
      <formula>""</formula>
    </cfRule>
    <cfRule type="cellIs" dxfId="722" priority="246" operator="notBetween">
      <formula>-0.5</formula>
      <formula>0.5</formula>
    </cfRule>
    <cfRule type="cellIs" dxfId="721" priority="247" operator="notBetween">
      <formula>-0.3333</formula>
      <formula>0.3333</formula>
    </cfRule>
    <cfRule type="cellIs" dxfId="720" priority="248" operator="notBetween">
      <formula>-0.1</formula>
      <formula>0.1</formula>
    </cfRule>
    <cfRule type="cellIs" dxfId="719" priority="249" operator="between">
      <formula>-0.1</formula>
      <formula>0.1</formula>
    </cfRule>
  </conditionalFormatting>
  <conditionalFormatting sqref="L308:L309">
    <cfRule type="cellIs" dxfId="718" priority="240" operator="equal">
      <formula>""</formula>
    </cfRule>
    <cfRule type="cellIs" dxfId="717" priority="241" operator="notBetween">
      <formula>-0.5</formula>
      <formula>0.5</formula>
    </cfRule>
    <cfRule type="cellIs" dxfId="716" priority="242" operator="notBetween">
      <formula>-0.3333</formula>
      <formula>0.3333</formula>
    </cfRule>
    <cfRule type="cellIs" dxfId="715" priority="243" operator="notBetween">
      <formula>-0.1</formula>
      <formula>0.1</formula>
    </cfRule>
    <cfRule type="cellIs" dxfId="714" priority="244" operator="between">
      <formula>-0.1</formula>
      <formula>0.1</formula>
    </cfRule>
  </conditionalFormatting>
  <conditionalFormatting sqref="L130:L131">
    <cfRule type="cellIs" dxfId="713" priority="235" operator="equal">
      <formula>""</formula>
    </cfRule>
    <cfRule type="cellIs" dxfId="712" priority="236" operator="notBetween">
      <formula>-0.5</formula>
      <formula>0.5</formula>
    </cfRule>
    <cfRule type="cellIs" dxfId="711" priority="237" operator="notBetween">
      <formula>-0.3333</formula>
      <formula>0.3333</formula>
    </cfRule>
    <cfRule type="cellIs" dxfId="710" priority="238" operator="notBetween">
      <formula>-0.1</formula>
      <formula>0.1</formula>
    </cfRule>
    <cfRule type="cellIs" dxfId="709" priority="239" operator="between">
      <formula>-0.1</formula>
      <formula>0.1</formula>
    </cfRule>
  </conditionalFormatting>
  <conditionalFormatting sqref="L95 L101 L98:L99 L126:L128">
    <cfRule type="cellIs" dxfId="708" priority="785" operator="equal">
      <formula>""</formula>
    </cfRule>
    <cfRule type="cellIs" dxfId="707" priority="786" operator="notBetween">
      <formula>-0.5</formula>
      <formula>0.5</formula>
    </cfRule>
    <cfRule type="cellIs" dxfId="706" priority="787" operator="notBetween">
      <formula>-0.3333</formula>
      <formula>0.3333</formula>
    </cfRule>
    <cfRule type="cellIs" dxfId="705" priority="788" operator="notBetween">
      <formula>-0.1</formula>
      <formula>0.1</formula>
    </cfRule>
    <cfRule type="cellIs" dxfId="704" priority="789" operator="between">
      <formula>-0.1</formula>
      <formula>0.1</formula>
    </cfRule>
  </conditionalFormatting>
  <conditionalFormatting sqref="L100">
    <cfRule type="cellIs" dxfId="703" priority="640" operator="equal">
      <formula>""</formula>
    </cfRule>
    <cfRule type="cellIs" dxfId="702" priority="641" operator="notBetween">
      <formula>-0.5</formula>
      <formula>0.5</formula>
    </cfRule>
    <cfRule type="cellIs" dxfId="701" priority="642" operator="notBetween">
      <formula>-0.3333</formula>
      <formula>0.3333</formula>
    </cfRule>
    <cfRule type="cellIs" dxfId="700" priority="643" operator="notBetween">
      <formula>-0.1</formula>
      <formula>0.1</formula>
    </cfRule>
    <cfRule type="cellIs" dxfId="699" priority="644" operator="between">
      <formula>-0.1</formula>
      <formula>0.1</formula>
    </cfRule>
  </conditionalFormatting>
  <conditionalFormatting sqref="L4">
    <cfRule type="cellIs" dxfId="698" priority="780" operator="equal">
      <formula>""</formula>
    </cfRule>
    <cfRule type="cellIs" dxfId="697" priority="781" operator="notBetween">
      <formula>-0.5</formula>
      <formula>0.5</formula>
    </cfRule>
    <cfRule type="cellIs" dxfId="696" priority="782" operator="notBetween">
      <formula>-0.3333</formula>
      <formula>0.3333</formula>
    </cfRule>
    <cfRule type="cellIs" dxfId="695" priority="783" operator="notBetween">
      <formula>-0.1</formula>
      <formula>0.1</formula>
    </cfRule>
    <cfRule type="cellIs" dxfId="694" priority="784" operator="between">
      <formula>-0.1</formula>
      <formula>0.1</formula>
    </cfRule>
  </conditionalFormatting>
  <conditionalFormatting sqref="L20:L22">
    <cfRule type="cellIs" dxfId="693" priority="755" operator="equal">
      <formula>""</formula>
    </cfRule>
    <cfRule type="cellIs" dxfId="692" priority="756" operator="notBetween">
      <formula>-0.5</formula>
      <formula>0.5</formula>
    </cfRule>
    <cfRule type="cellIs" dxfId="691" priority="757" operator="notBetween">
      <formula>-0.3333</formula>
      <formula>0.3333</formula>
    </cfRule>
    <cfRule type="cellIs" dxfId="690" priority="758" operator="notBetween">
      <formula>-0.1</formula>
      <formula>0.1</formula>
    </cfRule>
    <cfRule type="cellIs" dxfId="689" priority="759" operator="between">
      <formula>-0.1</formula>
      <formula>0.1</formula>
    </cfRule>
  </conditionalFormatting>
  <conditionalFormatting sqref="L26 L28:L29">
    <cfRule type="cellIs" dxfId="688" priority="750" operator="equal">
      <formula>""</formula>
    </cfRule>
    <cfRule type="cellIs" dxfId="687" priority="751" operator="notBetween">
      <formula>-0.5</formula>
      <formula>0.5</formula>
    </cfRule>
    <cfRule type="cellIs" dxfId="686" priority="752" operator="notBetween">
      <formula>-0.3333</formula>
      <formula>0.3333</formula>
    </cfRule>
    <cfRule type="cellIs" dxfId="685" priority="753" operator="notBetween">
      <formula>-0.1</formula>
      <formula>0.1</formula>
    </cfRule>
    <cfRule type="cellIs" dxfId="684" priority="754" operator="between">
      <formula>-0.1</formula>
      <formula>0.1</formula>
    </cfRule>
  </conditionalFormatting>
  <conditionalFormatting sqref="L32">
    <cfRule type="cellIs" dxfId="683" priority="745" operator="equal">
      <formula>""</formula>
    </cfRule>
    <cfRule type="cellIs" dxfId="682" priority="746" operator="notBetween">
      <formula>-0.5</formula>
      <formula>0.5</formula>
    </cfRule>
    <cfRule type="cellIs" dxfId="681" priority="747" operator="notBetween">
      <formula>-0.3333</formula>
      <formula>0.3333</formula>
    </cfRule>
    <cfRule type="cellIs" dxfId="680" priority="748" operator="notBetween">
      <formula>-0.1</formula>
      <formula>0.1</formula>
    </cfRule>
    <cfRule type="cellIs" dxfId="679" priority="749" operator="between">
      <formula>-0.1</formula>
      <formula>0.1</formula>
    </cfRule>
  </conditionalFormatting>
  <conditionalFormatting sqref="L33 L35:L38">
    <cfRule type="cellIs" dxfId="678" priority="740" operator="equal">
      <formula>""</formula>
    </cfRule>
    <cfRule type="cellIs" dxfId="677" priority="741" operator="notBetween">
      <formula>-0.5</formula>
      <formula>0.5</formula>
    </cfRule>
    <cfRule type="cellIs" dxfId="676" priority="742" operator="notBetween">
      <formula>-0.3333</formula>
      <formula>0.3333</formula>
    </cfRule>
    <cfRule type="cellIs" dxfId="675" priority="743" operator="notBetween">
      <formula>-0.1</formula>
      <formula>0.1</formula>
    </cfRule>
    <cfRule type="cellIs" dxfId="674" priority="744" operator="between">
      <formula>-0.1</formula>
      <formula>0.1</formula>
    </cfRule>
  </conditionalFormatting>
  <conditionalFormatting sqref="L42 L44:L46">
    <cfRule type="cellIs" dxfId="673" priority="735" operator="equal">
      <formula>""</formula>
    </cfRule>
    <cfRule type="cellIs" dxfId="672" priority="736" operator="notBetween">
      <formula>-0.5</formula>
      <formula>0.5</formula>
    </cfRule>
    <cfRule type="cellIs" dxfId="671" priority="737" operator="notBetween">
      <formula>-0.3333</formula>
      <formula>0.3333</formula>
    </cfRule>
    <cfRule type="cellIs" dxfId="670" priority="738" operator="notBetween">
      <formula>-0.1</formula>
      <formula>0.1</formula>
    </cfRule>
    <cfRule type="cellIs" dxfId="669" priority="739" operator="between">
      <formula>-0.1</formula>
      <formula>0.1</formula>
    </cfRule>
  </conditionalFormatting>
  <conditionalFormatting sqref="L50">
    <cfRule type="cellIs" dxfId="668" priority="730" operator="equal">
      <formula>""</formula>
    </cfRule>
    <cfRule type="cellIs" dxfId="667" priority="731" operator="notBetween">
      <formula>-0.5</formula>
      <formula>0.5</formula>
    </cfRule>
    <cfRule type="cellIs" dxfId="666" priority="732" operator="notBetween">
      <formula>-0.3333</formula>
      <formula>0.3333</formula>
    </cfRule>
    <cfRule type="cellIs" dxfId="665" priority="733" operator="notBetween">
      <formula>-0.1</formula>
      <formula>0.1</formula>
    </cfRule>
    <cfRule type="cellIs" dxfId="664" priority="734" operator="between">
      <formula>-0.1</formula>
      <formula>0.1</formula>
    </cfRule>
  </conditionalFormatting>
  <conditionalFormatting sqref="L51:L52">
    <cfRule type="cellIs" dxfId="663" priority="725" operator="equal">
      <formula>""</formula>
    </cfRule>
    <cfRule type="cellIs" dxfId="662" priority="726" operator="notBetween">
      <formula>-0.5</formula>
      <formula>0.5</formula>
    </cfRule>
    <cfRule type="cellIs" dxfId="661" priority="727" operator="notBetween">
      <formula>-0.3333</formula>
      <formula>0.3333</formula>
    </cfRule>
    <cfRule type="cellIs" dxfId="660" priority="728" operator="notBetween">
      <formula>-0.1</formula>
      <formula>0.1</formula>
    </cfRule>
    <cfRule type="cellIs" dxfId="659" priority="729" operator="between">
      <formula>-0.1</formula>
      <formula>0.1</formula>
    </cfRule>
  </conditionalFormatting>
  <conditionalFormatting sqref="L49">
    <cfRule type="cellIs" dxfId="658" priority="720" operator="equal">
      <formula>""</formula>
    </cfRule>
    <cfRule type="cellIs" dxfId="657" priority="721" operator="notBetween">
      <formula>-0.5</formula>
      <formula>0.5</formula>
    </cfRule>
    <cfRule type="cellIs" dxfId="656" priority="722" operator="notBetween">
      <formula>-0.3333</formula>
      <formula>0.3333</formula>
    </cfRule>
    <cfRule type="cellIs" dxfId="655" priority="723" operator="notBetween">
      <formula>-0.1</formula>
      <formula>0.1</formula>
    </cfRule>
    <cfRule type="cellIs" dxfId="654" priority="724" operator="between">
      <formula>-0.1</formula>
      <formula>0.1</formula>
    </cfRule>
  </conditionalFormatting>
  <conditionalFormatting sqref="L417">
    <cfRule type="cellIs" dxfId="653" priority="520" operator="equal">
      <formula>""</formula>
    </cfRule>
    <cfRule type="cellIs" dxfId="652" priority="521" operator="notBetween">
      <formula>-0.5</formula>
      <formula>0.5</formula>
    </cfRule>
    <cfRule type="cellIs" dxfId="651" priority="522" operator="notBetween">
      <formula>-0.3333</formula>
      <formula>0.3333</formula>
    </cfRule>
    <cfRule type="cellIs" dxfId="650" priority="523" operator="notBetween">
      <formula>-0.1</formula>
      <formula>0.1</formula>
    </cfRule>
    <cfRule type="cellIs" dxfId="649" priority="524" operator="between">
      <formula>-0.1</formula>
      <formula>0.1</formula>
    </cfRule>
  </conditionalFormatting>
  <conditionalFormatting sqref="L58 L63 L72">
    <cfRule type="cellIs" dxfId="648" priority="715" operator="equal">
      <formula>""</formula>
    </cfRule>
    <cfRule type="cellIs" dxfId="647" priority="716" operator="notBetween">
      <formula>-0.5</formula>
      <formula>0.5</formula>
    </cfRule>
    <cfRule type="cellIs" dxfId="646" priority="717" operator="notBetween">
      <formula>-0.3333</formula>
      <formula>0.3333</formula>
    </cfRule>
    <cfRule type="cellIs" dxfId="645" priority="718" operator="notBetween">
      <formula>-0.1</formula>
      <formula>0.1</formula>
    </cfRule>
    <cfRule type="cellIs" dxfId="644" priority="719" operator="between">
      <formula>-0.1</formula>
      <formula>0.1</formula>
    </cfRule>
  </conditionalFormatting>
  <conditionalFormatting sqref="L60">
    <cfRule type="cellIs" dxfId="643" priority="710" operator="equal">
      <formula>""</formula>
    </cfRule>
    <cfRule type="cellIs" dxfId="642" priority="711" operator="notBetween">
      <formula>-0.5</formula>
      <formula>0.5</formula>
    </cfRule>
    <cfRule type="cellIs" dxfId="641" priority="712" operator="notBetween">
      <formula>-0.3333</formula>
      <formula>0.3333</formula>
    </cfRule>
    <cfRule type="cellIs" dxfId="640" priority="713" operator="notBetween">
      <formula>-0.1</formula>
      <formula>0.1</formula>
    </cfRule>
    <cfRule type="cellIs" dxfId="639" priority="714" operator="between">
      <formula>-0.1</formula>
      <formula>0.1</formula>
    </cfRule>
  </conditionalFormatting>
  <conditionalFormatting sqref="L61:L62">
    <cfRule type="cellIs" dxfId="638" priority="705" operator="equal">
      <formula>""</formula>
    </cfRule>
    <cfRule type="cellIs" dxfId="637" priority="706" operator="notBetween">
      <formula>-0.5</formula>
      <formula>0.5</formula>
    </cfRule>
    <cfRule type="cellIs" dxfId="636" priority="707" operator="notBetween">
      <formula>-0.3333</formula>
      <formula>0.3333</formula>
    </cfRule>
    <cfRule type="cellIs" dxfId="635" priority="708" operator="notBetween">
      <formula>-0.1</formula>
      <formula>0.1</formula>
    </cfRule>
    <cfRule type="cellIs" dxfId="634" priority="709" operator="between">
      <formula>-0.1</formula>
      <formula>0.1</formula>
    </cfRule>
  </conditionalFormatting>
  <conditionalFormatting sqref="L65">
    <cfRule type="cellIs" dxfId="633" priority="700" operator="equal">
      <formula>""</formula>
    </cfRule>
    <cfRule type="cellIs" dxfId="632" priority="701" operator="notBetween">
      <formula>-0.5</formula>
      <formula>0.5</formula>
    </cfRule>
    <cfRule type="cellIs" dxfId="631" priority="702" operator="notBetween">
      <formula>-0.3333</formula>
      <formula>0.3333</formula>
    </cfRule>
    <cfRule type="cellIs" dxfId="630" priority="703" operator="notBetween">
      <formula>-0.1</formula>
      <formula>0.1</formula>
    </cfRule>
    <cfRule type="cellIs" dxfId="629" priority="704" operator="between">
      <formula>-0.1</formula>
      <formula>0.1</formula>
    </cfRule>
  </conditionalFormatting>
  <conditionalFormatting sqref="L68">
    <cfRule type="cellIs" dxfId="628" priority="695" operator="equal">
      <formula>""</formula>
    </cfRule>
    <cfRule type="cellIs" dxfId="627" priority="696" operator="notBetween">
      <formula>-0.5</formula>
      <formula>0.5</formula>
    </cfRule>
    <cfRule type="cellIs" dxfId="626" priority="697" operator="notBetween">
      <formula>-0.3333</formula>
      <formula>0.3333</formula>
    </cfRule>
    <cfRule type="cellIs" dxfId="625" priority="698" operator="notBetween">
      <formula>-0.1</formula>
      <formula>0.1</formula>
    </cfRule>
    <cfRule type="cellIs" dxfId="624" priority="699" operator="between">
      <formula>-0.1</formula>
      <formula>0.1</formula>
    </cfRule>
  </conditionalFormatting>
  <conditionalFormatting sqref="L71">
    <cfRule type="cellIs" dxfId="623" priority="690" operator="equal">
      <formula>""</formula>
    </cfRule>
    <cfRule type="cellIs" dxfId="622" priority="691" operator="notBetween">
      <formula>-0.5</formula>
      <formula>0.5</formula>
    </cfRule>
    <cfRule type="cellIs" dxfId="621" priority="692" operator="notBetween">
      <formula>-0.3333</formula>
      <formula>0.3333</formula>
    </cfRule>
    <cfRule type="cellIs" dxfId="620" priority="693" operator="notBetween">
      <formula>-0.1</formula>
      <formula>0.1</formula>
    </cfRule>
    <cfRule type="cellIs" dxfId="619" priority="694" operator="between">
      <formula>-0.1</formula>
      <formula>0.1</formula>
    </cfRule>
  </conditionalFormatting>
  <conditionalFormatting sqref="L80">
    <cfRule type="cellIs" dxfId="618" priority="680" operator="equal">
      <formula>""</formula>
    </cfRule>
    <cfRule type="cellIs" dxfId="617" priority="681" operator="notBetween">
      <formula>-0.5</formula>
      <formula>0.5</formula>
    </cfRule>
    <cfRule type="cellIs" dxfId="616" priority="682" operator="notBetween">
      <formula>-0.3333</formula>
      <formula>0.3333</formula>
    </cfRule>
    <cfRule type="cellIs" dxfId="615" priority="683" operator="notBetween">
      <formula>-0.1</formula>
      <formula>0.1</formula>
    </cfRule>
    <cfRule type="cellIs" dxfId="614" priority="684" operator="between">
      <formula>-0.1</formula>
      <formula>0.1</formula>
    </cfRule>
  </conditionalFormatting>
  <conditionalFormatting sqref="L82">
    <cfRule type="cellIs" dxfId="613" priority="675" operator="equal">
      <formula>""</formula>
    </cfRule>
    <cfRule type="cellIs" dxfId="612" priority="676" operator="notBetween">
      <formula>-0.5</formula>
      <formula>0.5</formula>
    </cfRule>
    <cfRule type="cellIs" dxfId="611" priority="677" operator="notBetween">
      <formula>-0.3333</formula>
      <formula>0.3333</formula>
    </cfRule>
    <cfRule type="cellIs" dxfId="610" priority="678" operator="notBetween">
      <formula>-0.1</formula>
      <formula>0.1</formula>
    </cfRule>
    <cfRule type="cellIs" dxfId="609" priority="679" operator="between">
      <formula>-0.1</formula>
      <formula>0.1</formula>
    </cfRule>
  </conditionalFormatting>
  <conditionalFormatting sqref="L87">
    <cfRule type="cellIs" dxfId="608" priority="670" operator="equal">
      <formula>""</formula>
    </cfRule>
    <cfRule type="cellIs" dxfId="607" priority="671" operator="notBetween">
      <formula>-0.5</formula>
      <formula>0.5</formula>
    </cfRule>
    <cfRule type="cellIs" dxfId="606" priority="672" operator="notBetween">
      <formula>-0.3333</formula>
      <formula>0.3333</formula>
    </cfRule>
    <cfRule type="cellIs" dxfId="605" priority="673" operator="notBetween">
      <formula>-0.1</formula>
      <formula>0.1</formula>
    </cfRule>
    <cfRule type="cellIs" dxfId="604" priority="674" operator="between">
      <formula>-0.1</formula>
      <formula>0.1</formula>
    </cfRule>
  </conditionalFormatting>
  <conditionalFormatting sqref="L88">
    <cfRule type="cellIs" dxfId="603" priority="665" operator="equal">
      <formula>""</formula>
    </cfRule>
    <cfRule type="cellIs" dxfId="602" priority="666" operator="notBetween">
      <formula>-0.5</formula>
      <formula>0.5</formula>
    </cfRule>
    <cfRule type="cellIs" dxfId="601" priority="667" operator="notBetween">
      <formula>-0.3333</formula>
      <formula>0.3333</formula>
    </cfRule>
    <cfRule type="cellIs" dxfId="600" priority="668" operator="notBetween">
      <formula>-0.1</formula>
      <formula>0.1</formula>
    </cfRule>
    <cfRule type="cellIs" dxfId="599" priority="669" operator="between">
      <formula>-0.1</formula>
      <formula>0.1</formula>
    </cfRule>
  </conditionalFormatting>
  <conditionalFormatting sqref="L89">
    <cfRule type="cellIs" dxfId="598" priority="660" operator="equal">
      <formula>""</formula>
    </cfRule>
    <cfRule type="cellIs" dxfId="597" priority="661" operator="notBetween">
      <formula>-0.5</formula>
      <formula>0.5</formula>
    </cfRule>
    <cfRule type="cellIs" dxfId="596" priority="662" operator="notBetween">
      <formula>-0.3333</formula>
      <formula>0.3333</formula>
    </cfRule>
    <cfRule type="cellIs" dxfId="595" priority="663" operator="notBetween">
      <formula>-0.1</formula>
      <formula>0.1</formula>
    </cfRule>
    <cfRule type="cellIs" dxfId="594" priority="664" operator="between">
      <formula>-0.1</formula>
      <formula>0.1</formula>
    </cfRule>
  </conditionalFormatting>
  <conditionalFormatting sqref="L92">
    <cfRule type="cellIs" dxfId="593" priority="655" operator="equal">
      <formula>""</formula>
    </cfRule>
    <cfRule type="cellIs" dxfId="592" priority="656" operator="notBetween">
      <formula>-0.5</formula>
      <formula>0.5</formula>
    </cfRule>
    <cfRule type="cellIs" dxfId="591" priority="657" operator="notBetween">
      <formula>-0.3333</formula>
      <formula>0.3333</formula>
    </cfRule>
    <cfRule type="cellIs" dxfId="590" priority="658" operator="notBetween">
      <formula>-0.1</formula>
      <formula>0.1</formula>
    </cfRule>
    <cfRule type="cellIs" dxfId="589" priority="659" operator="between">
      <formula>-0.1</formula>
      <formula>0.1</formula>
    </cfRule>
  </conditionalFormatting>
  <conditionalFormatting sqref="L105:L106">
    <cfRule type="cellIs" dxfId="588" priority="650" operator="equal">
      <formula>""</formula>
    </cfRule>
    <cfRule type="cellIs" dxfId="587" priority="651" operator="notBetween">
      <formula>-0.5</formula>
      <formula>0.5</formula>
    </cfRule>
    <cfRule type="cellIs" dxfId="586" priority="652" operator="notBetween">
      <formula>-0.3333</formula>
      <formula>0.3333</formula>
    </cfRule>
    <cfRule type="cellIs" dxfId="585" priority="653" operator="notBetween">
      <formula>-0.1</formula>
      <formula>0.1</formula>
    </cfRule>
    <cfRule type="cellIs" dxfId="584" priority="654" operator="between">
      <formula>-0.1</formula>
      <formula>0.1</formula>
    </cfRule>
  </conditionalFormatting>
  <conditionalFormatting sqref="L97">
    <cfRule type="cellIs" dxfId="583" priority="645" operator="equal">
      <formula>""</formula>
    </cfRule>
    <cfRule type="cellIs" dxfId="582" priority="646" operator="notBetween">
      <formula>-0.5</formula>
      <formula>0.5</formula>
    </cfRule>
    <cfRule type="cellIs" dxfId="581" priority="647" operator="notBetween">
      <formula>-0.3333</formula>
      <formula>0.3333</formula>
    </cfRule>
    <cfRule type="cellIs" dxfId="580" priority="648" operator="notBetween">
      <formula>-0.1</formula>
      <formula>0.1</formula>
    </cfRule>
    <cfRule type="cellIs" dxfId="579" priority="649" operator="between">
      <formula>-0.1</formula>
      <formula>0.1</formula>
    </cfRule>
  </conditionalFormatting>
  <conditionalFormatting sqref="L66">
    <cfRule type="cellIs" dxfId="578" priority="635" operator="equal">
      <formula>""</formula>
    </cfRule>
    <cfRule type="cellIs" dxfId="577" priority="636" operator="notBetween">
      <formula>-0.5</formula>
      <formula>0.5</formula>
    </cfRule>
    <cfRule type="cellIs" dxfId="576" priority="637" operator="notBetween">
      <formula>-0.3333</formula>
      <formula>0.3333</formula>
    </cfRule>
    <cfRule type="cellIs" dxfId="575" priority="638" operator="notBetween">
      <formula>-0.1</formula>
      <formula>0.1</formula>
    </cfRule>
    <cfRule type="cellIs" dxfId="574" priority="639" operator="between">
      <formula>-0.1</formula>
      <formula>0.1</formula>
    </cfRule>
  </conditionalFormatting>
  <conditionalFormatting sqref="L67">
    <cfRule type="cellIs" dxfId="573" priority="630" operator="equal">
      <formula>""</formula>
    </cfRule>
    <cfRule type="cellIs" dxfId="572" priority="631" operator="notBetween">
      <formula>-0.5</formula>
      <formula>0.5</formula>
    </cfRule>
    <cfRule type="cellIs" dxfId="571" priority="632" operator="notBetween">
      <formula>-0.3333</formula>
      <formula>0.3333</formula>
    </cfRule>
    <cfRule type="cellIs" dxfId="570" priority="633" operator="notBetween">
      <formula>-0.1</formula>
      <formula>0.1</formula>
    </cfRule>
    <cfRule type="cellIs" dxfId="569" priority="634" operator="between">
      <formula>-0.1</formula>
      <formula>0.1</formula>
    </cfRule>
  </conditionalFormatting>
  <conditionalFormatting sqref="L121:L122">
    <cfRule type="cellIs" dxfId="568" priority="620" operator="equal">
      <formula>""</formula>
    </cfRule>
    <cfRule type="cellIs" dxfId="567" priority="621" operator="notBetween">
      <formula>-0.5</formula>
      <formula>0.5</formula>
    </cfRule>
    <cfRule type="cellIs" dxfId="566" priority="622" operator="notBetween">
      <formula>-0.3333</formula>
      <formula>0.3333</formula>
    </cfRule>
    <cfRule type="cellIs" dxfId="565" priority="623" operator="notBetween">
      <formula>-0.1</formula>
      <formula>0.1</formula>
    </cfRule>
    <cfRule type="cellIs" dxfId="564" priority="624" operator="between">
      <formula>-0.1</formula>
      <formula>0.1</formula>
    </cfRule>
  </conditionalFormatting>
  <conditionalFormatting sqref="L34">
    <cfRule type="cellIs" dxfId="563" priority="605" operator="equal">
      <formula>""</formula>
    </cfRule>
    <cfRule type="cellIs" dxfId="562" priority="606" operator="notBetween">
      <formula>-0.5</formula>
      <formula>0.5</formula>
    </cfRule>
    <cfRule type="cellIs" dxfId="561" priority="607" operator="notBetween">
      <formula>-0.3333</formula>
      <formula>0.3333</formula>
    </cfRule>
    <cfRule type="cellIs" dxfId="560" priority="608" operator="notBetween">
      <formula>-0.1</formula>
      <formula>0.1</formula>
    </cfRule>
    <cfRule type="cellIs" dxfId="559" priority="609" operator="between">
      <formula>-0.1</formula>
      <formula>0.1</formula>
    </cfRule>
  </conditionalFormatting>
  <conditionalFormatting sqref="L53">
    <cfRule type="cellIs" dxfId="558" priority="600" operator="equal">
      <formula>""</formula>
    </cfRule>
    <cfRule type="cellIs" dxfId="557" priority="601" operator="notBetween">
      <formula>-0.5</formula>
      <formula>0.5</formula>
    </cfRule>
    <cfRule type="cellIs" dxfId="556" priority="602" operator="notBetween">
      <formula>-0.3333</formula>
      <formula>0.3333</formula>
    </cfRule>
    <cfRule type="cellIs" dxfId="555" priority="603" operator="notBetween">
      <formula>-0.1</formula>
      <formula>0.1</formula>
    </cfRule>
    <cfRule type="cellIs" dxfId="554" priority="604" operator="between">
      <formula>-0.1</formula>
      <formula>0.1</formula>
    </cfRule>
  </conditionalFormatting>
  <conditionalFormatting sqref="L55:L56">
    <cfRule type="cellIs" dxfId="553" priority="595" operator="equal">
      <formula>""</formula>
    </cfRule>
    <cfRule type="cellIs" dxfId="552" priority="596" operator="notBetween">
      <formula>-0.5</formula>
      <formula>0.5</formula>
    </cfRule>
    <cfRule type="cellIs" dxfId="551" priority="597" operator="notBetween">
      <formula>-0.3333</formula>
      <formula>0.3333</formula>
    </cfRule>
    <cfRule type="cellIs" dxfId="550" priority="598" operator="notBetween">
      <formula>-0.1</formula>
      <formula>0.1</formula>
    </cfRule>
    <cfRule type="cellIs" dxfId="549" priority="599" operator="between">
      <formula>-0.1</formula>
      <formula>0.1</formula>
    </cfRule>
  </conditionalFormatting>
  <conditionalFormatting sqref="L337">
    <cfRule type="cellIs" dxfId="548" priority="590" operator="equal">
      <formula>""</formula>
    </cfRule>
    <cfRule type="cellIs" dxfId="547" priority="591" operator="notBetween">
      <formula>-0.5</formula>
      <formula>0.5</formula>
    </cfRule>
    <cfRule type="cellIs" dxfId="546" priority="592" operator="notBetween">
      <formula>-0.3333</formula>
      <formula>0.3333</formula>
    </cfRule>
    <cfRule type="cellIs" dxfId="545" priority="593" operator="notBetween">
      <formula>-0.1</formula>
      <formula>0.1</formula>
    </cfRule>
    <cfRule type="cellIs" dxfId="544" priority="594" operator="between">
      <formula>-0.1</formula>
      <formula>0.1</formula>
    </cfRule>
  </conditionalFormatting>
  <conditionalFormatting sqref="L340">
    <cfRule type="cellIs" dxfId="543" priority="585" operator="equal">
      <formula>""</formula>
    </cfRule>
    <cfRule type="cellIs" dxfId="542" priority="586" operator="notBetween">
      <formula>-0.5</formula>
      <formula>0.5</formula>
    </cfRule>
    <cfRule type="cellIs" dxfId="541" priority="587" operator="notBetween">
      <formula>-0.3333</formula>
      <formula>0.3333</formula>
    </cfRule>
    <cfRule type="cellIs" dxfId="540" priority="588" operator="notBetween">
      <formula>-0.1</formula>
      <formula>0.1</formula>
    </cfRule>
    <cfRule type="cellIs" dxfId="539" priority="589" operator="between">
      <formula>-0.1</formula>
      <formula>0.1</formula>
    </cfRule>
  </conditionalFormatting>
  <conditionalFormatting sqref="L352">
    <cfRule type="cellIs" dxfId="538" priority="580" operator="equal">
      <formula>""</formula>
    </cfRule>
    <cfRule type="cellIs" dxfId="537" priority="581" operator="notBetween">
      <formula>-0.5</formula>
      <formula>0.5</formula>
    </cfRule>
    <cfRule type="cellIs" dxfId="536" priority="582" operator="notBetween">
      <formula>-0.3333</formula>
      <formula>0.3333</formula>
    </cfRule>
    <cfRule type="cellIs" dxfId="535" priority="583" operator="notBetween">
      <formula>-0.1</formula>
      <formula>0.1</formula>
    </cfRule>
    <cfRule type="cellIs" dxfId="534" priority="584" operator="between">
      <formula>-0.1</formula>
      <formula>0.1</formula>
    </cfRule>
  </conditionalFormatting>
  <conditionalFormatting sqref="L375">
    <cfRule type="cellIs" dxfId="533" priority="575" operator="equal">
      <formula>""</formula>
    </cfRule>
    <cfRule type="cellIs" dxfId="532" priority="576" operator="notBetween">
      <formula>-0.5</formula>
      <formula>0.5</formula>
    </cfRule>
    <cfRule type="cellIs" dxfId="531" priority="577" operator="notBetween">
      <formula>-0.3333</formula>
      <formula>0.3333</formula>
    </cfRule>
    <cfRule type="cellIs" dxfId="530" priority="578" operator="notBetween">
      <formula>-0.1</formula>
      <formula>0.1</formula>
    </cfRule>
    <cfRule type="cellIs" dxfId="529" priority="579" operator="between">
      <formula>-0.1</formula>
      <formula>0.1</formula>
    </cfRule>
  </conditionalFormatting>
  <conditionalFormatting sqref="L390">
    <cfRule type="cellIs" dxfId="528" priority="555" operator="equal">
      <formula>""</formula>
    </cfRule>
    <cfRule type="cellIs" dxfId="527" priority="556" operator="notBetween">
      <formula>-0.5</formula>
      <formula>0.5</formula>
    </cfRule>
    <cfRule type="cellIs" dxfId="526" priority="557" operator="notBetween">
      <formula>-0.3333</formula>
      <formula>0.3333</formula>
    </cfRule>
    <cfRule type="cellIs" dxfId="525" priority="558" operator="notBetween">
      <formula>-0.1</formula>
      <formula>0.1</formula>
    </cfRule>
    <cfRule type="cellIs" dxfId="524" priority="559" operator="between">
      <formula>-0.1</formula>
      <formula>0.1</formula>
    </cfRule>
  </conditionalFormatting>
  <conditionalFormatting sqref="L394">
    <cfRule type="cellIs" dxfId="523" priority="550" operator="equal">
      <formula>""</formula>
    </cfRule>
    <cfRule type="cellIs" dxfId="522" priority="551" operator="notBetween">
      <formula>-0.5</formula>
      <formula>0.5</formula>
    </cfRule>
    <cfRule type="cellIs" dxfId="521" priority="552" operator="notBetween">
      <formula>-0.3333</formula>
      <formula>0.3333</formula>
    </cfRule>
    <cfRule type="cellIs" dxfId="520" priority="553" operator="notBetween">
      <formula>-0.1</formula>
      <formula>0.1</formula>
    </cfRule>
    <cfRule type="cellIs" dxfId="519" priority="554" operator="between">
      <formula>-0.1</formula>
      <formula>0.1</formula>
    </cfRule>
  </conditionalFormatting>
  <conditionalFormatting sqref="L397">
    <cfRule type="cellIs" dxfId="518" priority="545" operator="equal">
      <formula>""</formula>
    </cfRule>
    <cfRule type="cellIs" dxfId="517" priority="546" operator="notBetween">
      <formula>-0.5</formula>
      <formula>0.5</formula>
    </cfRule>
    <cfRule type="cellIs" dxfId="516" priority="547" operator="notBetween">
      <formula>-0.3333</formula>
      <formula>0.3333</formula>
    </cfRule>
    <cfRule type="cellIs" dxfId="515" priority="548" operator="notBetween">
      <formula>-0.1</formula>
      <formula>0.1</formula>
    </cfRule>
    <cfRule type="cellIs" dxfId="514" priority="549" operator="between">
      <formula>-0.1</formula>
      <formula>0.1</formula>
    </cfRule>
  </conditionalFormatting>
  <conditionalFormatting sqref="L401">
    <cfRule type="cellIs" dxfId="513" priority="540" operator="equal">
      <formula>""</formula>
    </cfRule>
    <cfRule type="cellIs" dxfId="512" priority="541" operator="notBetween">
      <formula>-0.5</formula>
      <formula>0.5</formula>
    </cfRule>
    <cfRule type="cellIs" dxfId="511" priority="542" operator="notBetween">
      <formula>-0.3333</formula>
      <formula>0.3333</formula>
    </cfRule>
    <cfRule type="cellIs" dxfId="510" priority="543" operator="notBetween">
      <formula>-0.1</formula>
      <formula>0.1</formula>
    </cfRule>
    <cfRule type="cellIs" dxfId="509" priority="544" operator="between">
      <formula>-0.1</formula>
      <formula>0.1</formula>
    </cfRule>
  </conditionalFormatting>
  <conditionalFormatting sqref="L405">
    <cfRule type="cellIs" dxfId="508" priority="535" operator="equal">
      <formula>""</formula>
    </cfRule>
    <cfRule type="cellIs" dxfId="507" priority="536" operator="notBetween">
      <formula>-0.5</formula>
      <formula>0.5</formula>
    </cfRule>
    <cfRule type="cellIs" dxfId="506" priority="537" operator="notBetween">
      <formula>-0.3333</formula>
      <formula>0.3333</formula>
    </cfRule>
    <cfRule type="cellIs" dxfId="505" priority="538" operator="notBetween">
      <formula>-0.1</formula>
      <formula>0.1</formula>
    </cfRule>
    <cfRule type="cellIs" dxfId="504" priority="539" operator="between">
      <formula>-0.1</formula>
      <formula>0.1</formula>
    </cfRule>
  </conditionalFormatting>
  <conditionalFormatting sqref="L409">
    <cfRule type="cellIs" dxfId="503" priority="530" operator="equal">
      <formula>""</formula>
    </cfRule>
    <cfRule type="cellIs" dxfId="502" priority="531" operator="notBetween">
      <formula>-0.5</formula>
      <formula>0.5</formula>
    </cfRule>
    <cfRule type="cellIs" dxfId="501" priority="532" operator="notBetween">
      <formula>-0.3333</formula>
      <formula>0.3333</formula>
    </cfRule>
    <cfRule type="cellIs" dxfId="500" priority="533" operator="notBetween">
      <formula>-0.1</formula>
      <formula>0.1</formula>
    </cfRule>
    <cfRule type="cellIs" dxfId="499" priority="534" operator="between">
      <formula>-0.1</formula>
      <formula>0.1</formula>
    </cfRule>
  </conditionalFormatting>
  <conditionalFormatting sqref="L412">
    <cfRule type="cellIs" dxfId="498" priority="525" operator="equal">
      <formula>""</formula>
    </cfRule>
    <cfRule type="cellIs" dxfId="497" priority="526" operator="notBetween">
      <formula>-0.5</formula>
      <formula>0.5</formula>
    </cfRule>
    <cfRule type="cellIs" dxfId="496" priority="527" operator="notBetween">
      <formula>-0.3333</formula>
      <formula>0.3333</formula>
    </cfRule>
    <cfRule type="cellIs" dxfId="495" priority="528" operator="notBetween">
      <formula>-0.1</formula>
      <formula>0.1</formula>
    </cfRule>
    <cfRule type="cellIs" dxfId="494" priority="529" operator="between">
      <formula>-0.1</formula>
      <formula>0.1</formula>
    </cfRule>
  </conditionalFormatting>
  <conditionalFormatting sqref="L430">
    <cfRule type="cellIs" dxfId="493" priority="515" operator="equal">
      <formula>""</formula>
    </cfRule>
    <cfRule type="cellIs" dxfId="492" priority="516" operator="notBetween">
      <formula>-0.5</formula>
      <formula>0.5</formula>
    </cfRule>
    <cfRule type="cellIs" dxfId="491" priority="517" operator="notBetween">
      <formula>-0.3333</formula>
      <formula>0.3333</formula>
    </cfRule>
    <cfRule type="cellIs" dxfId="490" priority="518" operator="notBetween">
      <formula>-0.1</formula>
      <formula>0.1</formula>
    </cfRule>
    <cfRule type="cellIs" dxfId="489" priority="519" operator="between">
      <formula>-0.1</formula>
      <formula>0.1</formula>
    </cfRule>
  </conditionalFormatting>
  <conditionalFormatting sqref="L434">
    <cfRule type="cellIs" dxfId="488" priority="510" operator="equal">
      <formula>""</formula>
    </cfRule>
    <cfRule type="cellIs" dxfId="487" priority="511" operator="notBetween">
      <formula>-0.5</formula>
      <formula>0.5</formula>
    </cfRule>
    <cfRule type="cellIs" dxfId="486" priority="512" operator="notBetween">
      <formula>-0.3333</formula>
      <formula>0.3333</formula>
    </cfRule>
    <cfRule type="cellIs" dxfId="485" priority="513" operator="notBetween">
      <formula>-0.1</formula>
      <formula>0.1</formula>
    </cfRule>
    <cfRule type="cellIs" dxfId="484" priority="514" operator="between">
      <formula>-0.1</formula>
      <formula>0.1</formula>
    </cfRule>
  </conditionalFormatting>
  <conditionalFormatting sqref="L438">
    <cfRule type="cellIs" dxfId="483" priority="505" operator="equal">
      <formula>""</formula>
    </cfRule>
    <cfRule type="cellIs" dxfId="482" priority="506" operator="notBetween">
      <formula>-0.5</formula>
      <formula>0.5</formula>
    </cfRule>
    <cfRule type="cellIs" dxfId="481" priority="507" operator="notBetween">
      <formula>-0.3333</formula>
      <formula>0.3333</formula>
    </cfRule>
    <cfRule type="cellIs" dxfId="480" priority="508" operator="notBetween">
      <formula>-0.1</formula>
      <formula>0.1</formula>
    </cfRule>
    <cfRule type="cellIs" dxfId="479" priority="509" operator="between">
      <formula>-0.1</formula>
      <formula>0.1</formula>
    </cfRule>
  </conditionalFormatting>
  <conditionalFormatting sqref="L454">
    <cfRule type="cellIs" dxfId="478" priority="500" operator="equal">
      <formula>""</formula>
    </cfRule>
    <cfRule type="cellIs" dxfId="477" priority="501" operator="notBetween">
      <formula>-0.5</formula>
      <formula>0.5</formula>
    </cfRule>
    <cfRule type="cellIs" dxfId="476" priority="502" operator="notBetween">
      <formula>-0.3333</formula>
      <formula>0.3333</formula>
    </cfRule>
    <cfRule type="cellIs" dxfId="475" priority="503" operator="notBetween">
      <formula>-0.1</formula>
      <formula>0.1</formula>
    </cfRule>
    <cfRule type="cellIs" dxfId="474" priority="504" operator="between">
      <formula>-0.1</formula>
      <formula>0.1</formula>
    </cfRule>
  </conditionalFormatting>
  <conditionalFormatting sqref="L466">
    <cfRule type="cellIs" dxfId="473" priority="495" operator="equal">
      <formula>""</formula>
    </cfRule>
    <cfRule type="cellIs" dxfId="472" priority="496" operator="notBetween">
      <formula>-0.5</formula>
      <formula>0.5</formula>
    </cfRule>
    <cfRule type="cellIs" dxfId="471" priority="497" operator="notBetween">
      <formula>-0.3333</formula>
      <formula>0.3333</formula>
    </cfRule>
    <cfRule type="cellIs" dxfId="470" priority="498" operator="notBetween">
      <formula>-0.1</formula>
      <formula>0.1</formula>
    </cfRule>
    <cfRule type="cellIs" dxfId="469" priority="499" operator="between">
      <formula>-0.1</formula>
      <formula>0.1</formula>
    </cfRule>
  </conditionalFormatting>
  <conditionalFormatting sqref="L469">
    <cfRule type="cellIs" dxfId="468" priority="490" operator="equal">
      <formula>""</formula>
    </cfRule>
    <cfRule type="cellIs" dxfId="467" priority="491" operator="notBetween">
      <formula>-0.5</formula>
      <formula>0.5</formula>
    </cfRule>
    <cfRule type="cellIs" dxfId="466" priority="492" operator="notBetween">
      <formula>-0.3333</formula>
      <formula>0.3333</formula>
    </cfRule>
    <cfRule type="cellIs" dxfId="465" priority="493" operator="notBetween">
      <formula>-0.1</formula>
      <formula>0.1</formula>
    </cfRule>
    <cfRule type="cellIs" dxfId="464" priority="494" operator="between">
      <formula>-0.1</formula>
      <formula>0.1</formula>
    </cfRule>
  </conditionalFormatting>
  <conditionalFormatting sqref="L480">
    <cfRule type="cellIs" dxfId="463" priority="485" operator="equal">
      <formula>""</formula>
    </cfRule>
    <cfRule type="cellIs" dxfId="462" priority="486" operator="notBetween">
      <formula>-0.5</formula>
      <formula>0.5</formula>
    </cfRule>
    <cfRule type="cellIs" dxfId="461" priority="487" operator="notBetween">
      <formula>-0.3333</formula>
      <formula>0.3333</formula>
    </cfRule>
    <cfRule type="cellIs" dxfId="460" priority="488" operator="notBetween">
      <formula>-0.1</formula>
      <formula>0.1</formula>
    </cfRule>
    <cfRule type="cellIs" dxfId="459" priority="489" operator="between">
      <formula>-0.1</formula>
      <formula>0.1</formula>
    </cfRule>
  </conditionalFormatting>
  <conditionalFormatting sqref="L484:L486">
    <cfRule type="cellIs" dxfId="458" priority="480" operator="equal">
      <formula>""</formula>
    </cfRule>
    <cfRule type="cellIs" dxfId="457" priority="481" operator="notBetween">
      <formula>-0.5</formula>
      <formula>0.5</formula>
    </cfRule>
    <cfRule type="cellIs" dxfId="456" priority="482" operator="notBetween">
      <formula>-0.3333</formula>
      <formula>0.3333</formula>
    </cfRule>
    <cfRule type="cellIs" dxfId="455" priority="483" operator="notBetween">
      <formula>-0.1</formula>
      <formula>0.1</formula>
    </cfRule>
    <cfRule type="cellIs" dxfId="454" priority="484" operator="between">
      <formula>-0.1</formula>
      <formula>0.1</formula>
    </cfRule>
  </conditionalFormatting>
  <conditionalFormatting sqref="L470">
    <cfRule type="cellIs" dxfId="453" priority="475" operator="equal">
      <formula>""</formula>
    </cfRule>
    <cfRule type="cellIs" dxfId="452" priority="476" operator="notBetween">
      <formula>-0.5</formula>
      <formula>0.5</formula>
    </cfRule>
    <cfRule type="cellIs" dxfId="451" priority="477" operator="notBetween">
      <formula>-0.3333</formula>
      <formula>0.3333</formula>
    </cfRule>
    <cfRule type="cellIs" dxfId="450" priority="478" operator="notBetween">
      <formula>-0.1</formula>
      <formula>0.1</formula>
    </cfRule>
    <cfRule type="cellIs" dxfId="449" priority="479" operator="between">
      <formula>-0.1</formula>
      <formula>0.1</formula>
    </cfRule>
  </conditionalFormatting>
  <conditionalFormatting sqref="L474">
    <cfRule type="cellIs" dxfId="448" priority="470" operator="equal">
      <formula>""</formula>
    </cfRule>
    <cfRule type="cellIs" dxfId="447" priority="471" operator="notBetween">
      <formula>-0.5</formula>
      <formula>0.5</formula>
    </cfRule>
    <cfRule type="cellIs" dxfId="446" priority="472" operator="notBetween">
      <formula>-0.3333</formula>
      <formula>0.3333</formula>
    </cfRule>
    <cfRule type="cellIs" dxfId="445" priority="473" operator="notBetween">
      <formula>-0.1</formula>
      <formula>0.1</formula>
    </cfRule>
    <cfRule type="cellIs" dxfId="444" priority="474" operator="between">
      <formula>-0.1</formula>
      <formula>0.1</formula>
    </cfRule>
  </conditionalFormatting>
  <conditionalFormatting sqref="L479">
    <cfRule type="cellIs" dxfId="443" priority="465" operator="equal">
      <formula>""</formula>
    </cfRule>
    <cfRule type="cellIs" dxfId="442" priority="466" operator="notBetween">
      <formula>-0.5</formula>
      <formula>0.5</formula>
    </cfRule>
    <cfRule type="cellIs" dxfId="441" priority="467" operator="notBetween">
      <formula>-0.3333</formula>
      <formula>0.3333</formula>
    </cfRule>
    <cfRule type="cellIs" dxfId="440" priority="468" operator="notBetween">
      <formula>-0.1</formula>
      <formula>0.1</formula>
    </cfRule>
    <cfRule type="cellIs" dxfId="439" priority="469" operator="between">
      <formula>-0.1</formula>
      <formula>0.1</formula>
    </cfRule>
  </conditionalFormatting>
  <conditionalFormatting sqref="L489">
    <cfRule type="cellIs" dxfId="438" priority="460" operator="equal">
      <formula>""</formula>
    </cfRule>
    <cfRule type="cellIs" dxfId="437" priority="461" operator="notBetween">
      <formula>-0.5</formula>
      <formula>0.5</formula>
    </cfRule>
    <cfRule type="cellIs" dxfId="436" priority="462" operator="notBetween">
      <formula>-0.3333</formula>
      <formula>0.3333</formula>
    </cfRule>
    <cfRule type="cellIs" dxfId="435" priority="463" operator="notBetween">
      <formula>-0.1</formula>
      <formula>0.1</formula>
    </cfRule>
    <cfRule type="cellIs" dxfId="434" priority="464" operator="between">
      <formula>-0.1</formula>
      <formula>0.1</formula>
    </cfRule>
  </conditionalFormatting>
  <conditionalFormatting sqref="L490">
    <cfRule type="cellIs" dxfId="433" priority="455" operator="equal">
      <formula>""</formula>
    </cfRule>
    <cfRule type="cellIs" dxfId="432" priority="456" operator="notBetween">
      <formula>-0.5</formula>
      <formula>0.5</formula>
    </cfRule>
    <cfRule type="cellIs" dxfId="431" priority="457" operator="notBetween">
      <formula>-0.3333</formula>
      <formula>0.3333</formula>
    </cfRule>
    <cfRule type="cellIs" dxfId="430" priority="458" operator="notBetween">
      <formula>-0.1</formula>
      <formula>0.1</formula>
    </cfRule>
    <cfRule type="cellIs" dxfId="429" priority="459" operator="between">
      <formula>-0.1</formula>
      <formula>0.1</formula>
    </cfRule>
  </conditionalFormatting>
  <conditionalFormatting sqref="L494">
    <cfRule type="cellIs" dxfId="428" priority="450" operator="equal">
      <formula>""</formula>
    </cfRule>
    <cfRule type="cellIs" dxfId="427" priority="451" operator="notBetween">
      <formula>-0.5</formula>
      <formula>0.5</formula>
    </cfRule>
    <cfRule type="cellIs" dxfId="426" priority="452" operator="notBetween">
      <formula>-0.3333</formula>
      <formula>0.3333</formula>
    </cfRule>
    <cfRule type="cellIs" dxfId="425" priority="453" operator="notBetween">
      <formula>-0.1</formula>
      <formula>0.1</formula>
    </cfRule>
    <cfRule type="cellIs" dxfId="424" priority="454" operator="between">
      <formula>-0.1</formula>
      <formula>0.1</formula>
    </cfRule>
  </conditionalFormatting>
  <conditionalFormatting sqref="L499">
    <cfRule type="cellIs" dxfId="423" priority="445" operator="equal">
      <formula>""</formula>
    </cfRule>
    <cfRule type="cellIs" dxfId="422" priority="446" operator="notBetween">
      <formula>-0.5</formula>
      <formula>0.5</formula>
    </cfRule>
    <cfRule type="cellIs" dxfId="421" priority="447" operator="notBetween">
      <formula>-0.3333</formula>
      <formula>0.3333</formula>
    </cfRule>
    <cfRule type="cellIs" dxfId="420" priority="448" operator="notBetween">
      <formula>-0.1</formula>
      <formula>0.1</formula>
    </cfRule>
    <cfRule type="cellIs" dxfId="419" priority="449" operator="between">
      <formula>-0.1</formula>
      <formula>0.1</formula>
    </cfRule>
  </conditionalFormatting>
  <conditionalFormatting sqref="L502">
    <cfRule type="cellIs" dxfId="418" priority="440" operator="equal">
      <formula>""</formula>
    </cfRule>
    <cfRule type="cellIs" dxfId="417" priority="441" operator="notBetween">
      <formula>-0.5</formula>
      <formula>0.5</formula>
    </cfRule>
    <cfRule type="cellIs" dxfId="416" priority="442" operator="notBetween">
      <formula>-0.3333</formula>
      <formula>0.3333</formula>
    </cfRule>
    <cfRule type="cellIs" dxfId="415" priority="443" operator="notBetween">
      <formula>-0.1</formula>
      <formula>0.1</formula>
    </cfRule>
    <cfRule type="cellIs" dxfId="414" priority="444" operator="between">
      <formula>-0.1</formula>
      <formula>0.1</formula>
    </cfRule>
  </conditionalFormatting>
  <conditionalFormatting sqref="L500:L501">
    <cfRule type="cellIs" dxfId="413" priority="435" operator="equal">
      <formula>""</formula>
    </cfRule>
    <cfRule type="cellIs" dxfId="412" priority="436" operator="notBetween">
      <formula>-0.5</formula>
      <formula>0.5</formula>
    </cfRule>
    <cfRule type="cellIs" dxfId="411" priority="437" operator="notBetween">
      <formula>-0.3333</formula>
      <formula>0.3333</formula>
    </cfRule>
    <cfRule type="cellIs" dxfId="410" priority="438" operator="notBetween">
      <formula>-0.1</formula>
      <formula>0.1</formula>
    </cfRule>
    <cfRule type="cellIs" dxfId="409" priority="439" operator="between">
      <formula>-0.1</formula>
      <formula>0.1</formula>
    </cfRule>
  </conditionalFormatting>
  <conditionalFormatting sqref="L514">
    <cfRule type="cellIs" dxfId="408" priority="430" operator="equal">
      <formula>""</formula>
    </cfRule>
    <cfRule type="cellIs" dxfId="407" priority="431" operator="notBetween">
      <formula>-0.5</formula>
      <formula>0.5</formula>
    </cfRule>
    <cfRule type="cellIs" dxfId="406" priority="432" operator="notBetween">
      <formula>-0.3333</formula>
      <formula>0.3333</formula>
    </cfRule>
    <cfRule type="cellIs" dxfId="405" priority="433" operator="notBetween">
      <formula>-0.1</formula>
      <formula>0.1</formula>
    </cfRule>
    <cfRule type="cellIs" dxfId="404" priority="434" operator="between">
      <formula>-0.1</formula>
      <formula>0.1</formula>
    </cfRule>
  </conditionalFormatting>
  <conditionalFormatting sqref="L518">
    <cfRule type="cellIs" dxfId="403" priority="425" operator="equal">
      <formula>""</formula>
    </cfRule>
    <cfRule type="cellIs" dxfId="402" priority="426" operator="notBetween">
      <formula>-0.5</formula>
      <formula>0.5</formula>
    </cfRule>
    <cfRule type="cellIs" dxfId="401" priority="427" operator="notBetween">
      <formula>-0.3333</formula>
      <formula>0.3333</formula>
    </cfRule>
    <cfRule type="cellIs" dxfId="400" priority="428" operator="notBetween">
      <formula>-0.1</formula>
      <formula>0.1</formula>
    </cfRule>
    <cfRule type="cellIs" dxfId="399" priority="429" operator="between">
      <formula>-0.1</formula>
      <formula>0.1</formula>
    </cfRule>
  </conditionalFormatting>
  <conditionalFormatting sqref="L520:L522">
    <cfRule type="cellIs" dxfId="398" priority="420" operator="equal">
      <formula>""</formula>
    </cfRule>
    <cfRule type="cellIs" dxfId="397" priority="421" operator="notBetween">
      <formula>-0.5</formula>
      <formula>0.5</formula>
    </cfRule>
    <cfRule type="cellIs" dxfId="396" priority="422" operator="notBetween">
      <formula>-0.3333</formula>
      <formula>0.3333</formula>
    </cfRule>
    <cfRule type="cellIs" dxfId="395" priority="423" operator="notBetween">
      <formula>-0.1</formula>
      <formula>0.1</formula>
    </cfRule>
    <cfRule type="cellIs" dxfId="394" priority="424" operator="between">
      <formula>-0.1</formula>
      <formula>0.1</formula>
    </cfRule>
  </conditionalFormatting>
  <conditionalFormatting sqref="L138:L143 L152:L157 L166:L171 L180:L182">
    <cfRule type="cellIs" dxfId="393" priority="415" operator="equal">
      <formula>""</formula>
    </cfRule>
    <cfRule type="cellIs" dxfId="392" priority="416" operator="notBetween">
      <formula>-0.5</formula>
      <formula>0.5</formula>
    </cfRule>
    <cfRule type="cellIs" dxfId="391" priority="417" operator="notBetween">
      <formula>-0.3333</formula>
      <formula>0.3333</formula>
    </cfRule>
    <cfRule type="cellIs" dxfId="390" priority="418" operator="notBetween">
      <formula>-0.1</formula>
      <formula>0.1</formula>
    </cfRule>
    <cfRule type="cellIs" dxfId="389" priority="419" operator="between">
      <formula>-0.1</formula>
      <formula>0.1</formula>
    </cfRule>
  </conditionalFormatting>
  <conditionalFormatting sqref="L187:L189 L194 L207 L209 L199 L196:L197">
    <cfRule type="cellIs" dxfId="388" priority="410" operator="equal">
      <formula>""</formula>
    </cfRule>
    <cfRule type="cellIs" dxfId="387" priority="411" operator="notBetween">
      <formula>-0.5</formula>
      <formula>0.5</formula>
    </cfRule>
    <cfRule type="cellIs" dxfId="386" priority="412" operator="notBetween">
      <formula>-0.3333</formula>
      <formula>0.3333</formula>
    </cfRule>
    <cfRule type="cellIs" dxfId="385" priority="413" operator="notBetween">
      <formula>-0.1</formula>
      <formula>0.1</formula>
    </cfRule>
    <cfRule type="cellIs" dxfId="384" priority="414" operator="between">
      <formula>-0.1</formula>
      <formula>0.1</formula>
    </cfRule>
  </conditionalFormatting>
  <conditionalFormatting sqref="L145:L146">
    <cfRule type="cellIs" dxfId="383" priority="400" operator="equal">
      <formula>""</formula>
    </cfRule>
    <cfRule type="cellIs" dxfId="382" priority="401" operator="notBetween">
      <formula>-0.5</formula>
      <formula>0.5</formula>
    </cfRule>
    <cfRule type="cellIs" dxfId="381" priority="402" operator="notBetween">
      <formula>-0.3333</formula>
      <formula>0.3333</formula>
    </cfRule>
    <cfRule type="cellIs" dxfId="380" priority="403" operator="notBetween">
      <formula>-0.1</formula>
      <formula>0.1</formula>
    </cfRule>
    <cfRule type="cellIs" dxfId="379" priority="404" operator="between">
      <formula>-0.1</formula>
      <formula>0.1</formula>
    </cfRule>
  </conditionalFormatting>
  <conditionalFormatting sqref="L129">
    <cfRule type="cellIs" dxfId="378" priority="405" operator="equal">
      <formula>""</formula>
    </cfRule>
    <cfRule type="cellIs" dxfId="377" priority="406" operator="notBetween">
      <formula>-0.5</formula>
      <formula>0.5</formula>
    </cfRule>
    <cfRule type="cellIs" dxfId="376" priority="407" operator="notBetween">
      <formula>-0.3333</formula>
      <formula>0.3333</formula>
    </cfRule>
    <cfRule type="cellIs" dxfId="375" priority="408" operator="notBetween">
      <formula>-0.1</formula>
      <formula>0.1</formula>
    </cfRule>
    <cfRule type="cellIs" dxfId="374" priority="409" operator="between">
      <formula>-0.1</formula>
      <formula>0.1</formula>
    </cfRule>
  </conditionalFormatting>
  <conditionalFormatting sqref="L123">
    <cfRule type="cellIs" dxfId="373" priority="385" operator="equal">
      <formula>""</formula>
    </cfRule>
    <cfRule type="cellIs" dxfId="372" priority="386" operator="notBetween">
      <formula>-0.5</formula>
      <formula>0.5</formula>
    </cfRule>
    <cfRule type="cellIs" dxfId="371" priority="387" operator="notBetween">
      <formula>-0.3333</formula>
      <formula>0.3333</formula>
    </cfRule>
    <cfRule type="cellIs" dxfId="370" priority="388" operator="notBetween">
      <formula>-0.1</formula>
      <formula>0.1</formula>
    </cfRule>
    <cfRule type="cellIs" dxfId="369" priority="389" operator="between">
      <formula>-0.1</formula>
      <formula>0.1</formula>
    </cfRule>
  </conditionalFormatting>
  <conditionalFormatting sqref="L148:L149">
    <cfRule type="cellIs" dxfId="368" priority="395" operator="equal">
      <formula>""</formula>
    </cfRule>
    <cfRule type="cellIs" dxfId="367" priority="396" operator="notBetween">
      <formula>-0.5</formula>
      <formula>0.5</formula>
    </cfRule>
    <cfRule type="cellIs" dxfId="366" priority="397" operator="notBetween">
      <formula>-0.3333</formula>
      <formula>0.3333</formula>
    </cfRule>
    <cfRule type="cellIs" dxfId="365" priority="398" operator="notBetween">
      <formula>-0.1</formula>
      <formula>0.1</formula>
    </cfRule>
    <cfRule type="cellIs" dxfId="364" priority="399" operator="between">
      <formula>-0.1</formula>
      <formula>0.1</formula>
    </cfRule>
  </conditionalFormatting>
  <conditionalFormatting sqref="L120">
    <cfRule type="cellIs" dxfId="363" priority="390" operator="equal">
      <formula>""</formula>
    </cfRule>
    <cfRule type="cellIs" dxfId="362" priority="391" operator="notBetween">
      <formula>-0.5</formula>
      <formula>0.5</formula>
    </cfRule>
    <cfRule type="cellIs" dxfId="361" priority="392" operator="notBetween">
      <formula>-0.3333</formula>
      <formula>0.3333</formula>
    </cfRule>
    <cfRule type="cellIs" dxfId="360" priority="393" operator="notBetween">
      <formula>-0.1</formula>
      <formula>0.1</formula>
    </cfRule>
    <cfRule type="cellIs" dxfId="359" priority="394" operator="between">
      <formula>-0.1</formula>
      <formula>0.1</formula>
    </cfRule>
  </conditionalFormatting>
  <conditionalFormatting sqref="L107">
    <cfRule type="cellIs" dxfId="358" priority="380" operator="equal">
      <formula>""</formula>
    </cfRule>
    <cfRule type="cellIs" dxfId="357" priority="381" operator="notBetween">
      <formula>-0.5</formula>
      <formula>0.5</formula>
    </cfRule>
    <cfRule type="cellIs" dxfId="356" priority="382" operator="notBetween">
      <formula>-0.3333</formula>
      <formula>0.3333</formula>
    </cfRule>
    <cfRule type="cellIs" dxfId="355" priority="383" operator="notBetween">
      <formula>-0.1</formula>
      <formula>0.1</formula>
    </cfRule>
    <cfRule type="cellIs" dxfId="354" priority="384" operator="between">
      <formula>-0.1</formula>
      <formula>0.1</formula>
    </cfRule>
  </conditionalFormatting>
  <conditionalFormatting sqref="L159:L160">
    <cfRule type="cellIs" dxfId="353" priority="375" operator="equal">
      <formula>""</formula>
    </cfRule>
    <cfRule type="cellIs" dxfId="352" priority="376" operator="notBetween">
      <formula>-0.5</formula>
      <formula>0.5</formula>
    </cfRule>
    <cfRule type="cellIs" dxfId="351" priority="377" operator="notBetween">
      <formula>-0.3333</formula>
      <formula>0.3333</formula>
    </cfRule>
    <cfRule type="cellIs" dxfId="350" priority="378" operator="notBetween">
      <formula>-0.1</formula>
      <formula>0.1</formula>
    </cfRule>
    <cfRule type="cellIs" dxfId="349" priority="379" operator="between">
      <formula>-0.1</formula>
      <formula>0.1</formula>
    </cfRule>
  </conditionalFormatting>
  <conditionalFormatting sqref="L163">
    <cfRule type="cellIs" dxfId="348" priority="370" operator="equal">
      <formula>""</formula>
    </cfRule>
    <cfRule type="cellIs" dxfId="347" priority="371" operator="notBetween">
      <formula>-0.5</formula>
      <formula>0.5</formula>
    </cfRule>
    <cfRule type="cellIs" dxfId="346" priority="372" operator="notBetween">
      <formula>-0.3333</formula>
      <formula>0.3333</formula>
    </cfRule>
    <cfRule type="cellIs" dxfId="345" priority="373" operator="notBetween">
      <formula>-0.1</formula>
      <formula>0.1</formula>
    </cfRule>
    <cfRule type="cellIs" dxfId="344" priority="374" operator="between">
      <formula>-0.1</formula>
      <formula>0.1</formula>
    </cfRule>
  </conditionalFormatting>
  <conditionalFormatting sqref="L173:L174">
    <cfRule type="cellIs" dxfId="343" priority="365" operator="equal">
      <formula>""</formula>
    </cfRule>
    <cfRule type="cellIs" dxfId="342" priority="366" operator="notBetween">
      <formula>-0.5</formula>
      <formula>0.5</formula>
    </cfRule>
    <cfRule type="cellIs" dxfId="341" priority="367" operator="notBetween">
      <formula>-0.3333</formula>
      <formula>0.3333</formula>
    </cfRule>
    <cfRule type="cellIs" dxfId="340" priority="368" operator="notBetween">
      <formula>-0.1</formula>
      <formula>0.1</formula>
    </cfRule>
    <cfRule type="cellIs" dxfId="339" priority="369" operator="between">
      <formula>-0.1</formula>
      <formula>0.1</formula>
    </cfRule>
  </conditionalFormatting>
  <conditionalFormatting sqref="L176">
    <cfRule type="cellIs" dxfId="338" priority="360" operator="equal">
      <formula>""</formula>
    </cfRule>
    <cfRule type="cellIs" dxfId="337" priority="361" operator="notBetween">
      <formula>-0.5</formula>
      <formula>0.5</formula>
    </cfRule>
    <cfRule type="cellIs" dxfId="336" priority="362" operator="notBetween">
      <formula>-0.3333</formula>
      <formula>0.3333</formula>
    </cfRule>
    <cfRule type="cellIs" dxfId="335" priority="363" operator="notBetween">
      <formula>-0.1</formula>
      <formula>0.1</formula>
    </cfRule>
    <cfRule type="cellIs" dxfId="334" priority="364" operator="between">
      <formula>-0.1</formula>
      <formula>0.1</formula>
    </cfRule>
  </conditionalFormatting>
  <conditionalFormatting sqref="L177">
    <cfRule type="cellIs" dxfId="333" priority="355" operator="equal">
      <formula>""</formula>
    </cfRule>
    <cfRule type="cellIs" dxfId="332" priority="356" operator="notBetween">
      <formula>-0.5</formula>
      <formula>0.5</formula>
    </cfRule>
    <cfRule type="cellIs" dxfId="331" priority="357" operator="notBetween">
      <formula>-0.3333</formula>
      <formula>0.3333</formula>
    </cfRule>
    <cfRule type="cellIs" dxfId="330" priority="358" operator="notBetween">
      <formula>-0.1</formula>
      <formula>0.1</formula>
    </cfRule>
    <cfRule type="cellIs" dxfId="329" priority="359" operator="between">
      <formula>-0.1</formula>
      <formula>0.1</formula>
    </cfRule>
  </conditionalFormatting>
  <conditionalFormatting sqref="L183">
    <cfRule type="cellIs" dxfId="328" priority="350" operator="equal">
      <formula>""</formula>
    </cfRule>
    <cfRule type="cellIs" dxfId="327" priority="351" operator="notBetween">
      <formula>-0.5</formula>
      <formula>0.5</formula>
    </cfRule>
    <cfRule type="cellIs" dxfId="326" priority="352" operator="notBetween">
      <formula>-0.3333</formula>
      <formula>0.3333</formula>
    </cfRule>
    <cfRule type="cellIs" dxfId="325" priority="353" operator="notBetween">
      <formula>-0.1</formula>
      <formula>0.1</formula>
    </cfRule>
    <cfRule type="cellIs" dxfId="324" priority="354" operator="between">
      <formula>-0.1</formula>
      <formula>0.1</formula>
    </cfRule>
  </conditionalFormatting>
  <conditionalFormatting sqref="L184">
    <cfRule type="cellIs" dxfId="323" priority="345" operator="equal">
      <formula>""</formula>
    </cfRule>
    <cfRule type="cellIs" dxfId="322" priority="346" operator="notBetween">
      <formula>-0.5</formula>
      <formula>0.5</formula>
    </cfRule>
    <cfRule type="cellIs" dxfId="321" priority="347" operator="notBetween">
      <formula>-0.3333</formula>
      <formula>0.3333</formula>
    </cfRule>
    <cfRule type="cellIs" dxfId="320" priority="348" operator="notBetween">
      <formula>-0.1</formula>
      <formula>0.1</formula>
    </cfRule>
    <cfRule type="cellIs" dxfId="319" priority="349" operator="between">
      <formula>-0.1</formula>
      <formula>0.1</formula>
    </cfRule>
  </conditionalFormatting>
  <conditionalFormatting sqref="L190">
    <cfRule type="cellIs" dxfId="318" priority="340" operator="equal">
      <formula>""</formula>
    </cfRule>
    <cfRule type="cellIs" dxfId="317" priority="341" operator="notBetween">
      <formula>-0.5</formula>
      <formula>0.5</formula>
    </cfRule>
    <cfRule type="cellIs" dxfId="316" priority="342" operator="notBetween">
      <formula>-0.3333</formula>
      <formula>0.3333</formula>
    </cfRule>
    <cfRule type="cellIs" dxfId="315" priority="343" operator="notBetween">
      <formula>-0.1</formula>
      <formula>0.1</formula>
    </cfRule>
    <cfRule type="cellIs" dxfId="314" priority="344" operator="between">
      <formula>-0.1</formula>
      <formula>0.1</formula>
    </cfRule>
  </conditionalFormatting>
  <conditionalFormatting sqref="L191">
    <cfRule type="cellIs" dxfId="313" priority="335" operator="equal">
      <formula>""</formula>
    </cfRule>
    <cfRule type="cellIs" dxfId="312" priority="336" operator="notBetween">
      <formula>-0.5</formula>
      <formula>0.5</formula>
    </cfRule>
    <cfRule type="cellIs" dxfId="311" priority="337" operator="notBetween">
      <formula>-0.3333</formula>
      <formula>0.3333</formula>
    </cfRule>
    <cfRule type="cellIs" dxfId="310" priority="338" operator="notBetween">
      <formula>-0.1</formula>
      <formula>0.1</formula>
    </cfRule>
    <cfRule type="cellIs" dxfId="309" priority="339" operator="between">
      <formula>-0.1</formula>
      <formula>0.1</formula>
    </cfRule>
  </conditionalFormatting>
  <conditionalFormatting sqref="L198">
    <cfRule type="cellIs" dxfId="308" priority="330" operator="equal">
      <formula>""</formula>
    </cfRule>
    <cfRule type="cellIs" dxfId="307" priority="331" operator="notBetween">
      <formula>-0.5</formula>
      <formula>0.5</formula>
    </cfRule>
    <cfRule type="cellIs" dxfId="306" priority="332" operator="notBetween">
      <formula>-0.3333</formula>
      <formula>0.3333</formula>
    </cfRule>
    <cfRule type="cellIs" dxfId="305" priority="333" operator="notBetween">
      <formula>-0.1</formula>
      <formula>0.1</formula>
    </cfRule>
    <cfRule type="cellIs" dxfId="304" priority="334" operator="between">
      <formula>-0.1</formula>
      <formula>0.1</formula>
    </cfRule>
  </conditionalFormatting>
  <conditionalFormatting sqref="L195">
    <cfRule type="cellIs" dxfId="303" priority="325" operator="equal">
      <formula>""</formula>
    </cfRule>
    <cfRule type="cellIs" dxfId="302" priority="326" operator="notBetween">
      <formula>-0.5</formula>
      <formula>0.5</formula>
    </cfRule>
    <cfRule type="cellIs" dxfId="301" priority="327" operator="notBetween">
      <formula>-0.3333</formula>
      <formula>0.3333</formula>
    </cfRule>
    <cfRule type="cellIs" dxfId="300" priority="328" operator="notBetween">
      <formula>-0.1</formula>
      <formula>0.1</formula>
    </cfRule>
    <cfRule type="cellIs" dxfId="299" priority="329" operator="between">
      <formula>-0.1</formula>
      <formula>0.1</formula>
    </cfRule>
  </conditionalFormatting>
  <conditionalFormatting sqref="L203">
    <cfRule type="cellIs" dxfId="298" priority="320" operator="equal">
      <formula>""</formula>
    </cfRule>
    <cfRule type="cellIs" dxfId="297" priority="321" operator="notBetween">
      <formula>-0.5</formula>
      <formula>0.5</formula>
    </cfRule>
    <cfRule type="cellIs" dxfId="296" priority="322" operator="notBetween">
      <formula>-0.3333</formula>
      <formula>0.3333</formula>
    </cfRule>
    <cfRule type="cellIs" dxfId="295" priority="323" operator="notBetween">
      <formula>-0.1</formula>
      <formula>0.1</formula>
    </cfRule>
    <cfRule type="cellIs" dxfId="294" priority="324" operator="between">
      <formula>-0.1</formula>
      <formula>0.1</formula>
    </cfRule>
  </conditionalFormatting>
  <conditionalFormatting sqref="L204">
    <cfRule type="cellIs" dxfId="293" priority="315" operator="equal">
      <formula>""</formula>
    </cfRule>
    <cfRule type="cellIs" dxfId="292" priority="316" operator="notBetween">
      <formula>-0.5</formula>
      <formula>0.5</formula>
    </cfRule>
    <cfRule type="cellIs" dxfId="291" priority="317" operator="notBetween">
      <formula>-0.3333</formula>
      <formula>0.3333</formula>
    </cfRule>
    <cfRule type="cellIs" dxfId="290" priority="318" operator="notBetween">
      <formula>-0.1</formula>
      <formula>0.1</formula>
    </cfRule>
    <cfRule type="cellIs" dxfId="289" priority="319" operator="between">
      <formula>-0.1</formula>
      <formula>0.1</formula>
    </cfRule>
  </conditionalFormatting>
  <conditionalFormatting sqref="L201">
    <cfRule type="cellIs" dxfId="288" priority="310" operator="equal">
      <formula>""</formula>
    </cfRule>
    <cfRule type="cellIs" dxfId="287" priority="311" operator="notBetween">
      <formula>-0.5</formula>
      <formula>0.5</formula>
    </cfRule>
    <cfRule type="cellIs" dxfId="286" priority="312" operator="notBetween">
      <formula>-0.3333</formula>
      <formula>0.3333</formula>
    </cfRule>
    <cfRule type="cellIs" dxfId="285" priority="313" operator="notBetween">
      <formula>-0.1</formula>
      <formula>0.1</formula>
    </cfRule>
    <cfRule type="cellIs" dxfId="284" priority="314" operator="between">
      <formula>-0.1</formula>
      <formula>0.1</formula>
    </cfRule>
  </conditionalFormatting>
  <conditionalFormatting sqref="L202">
    <cfRule type="cellIs" dxfId="283" priority="305" operator="equal">
      <formula>""</formula>
    </cfRule>
    <cfRule type="cellIs" dxfId="282" priority="306" operator="notBetween">
      <formula>-0.5</formula>
      <formula>0.5</formula>
    </cfRule>
    <cfRule type="cellIs" dxfId="281" priority="307" operator="notBetween">
      <formula>-0.3333</formula>
      <formula>0.3333</formula>
    </cfRule>
    <cfRule type="cellIs" dxfId="280" priority="308" operator="notBetween">
      <formula>-0.1</formula>
      <formula>0.1</formula>
    </cfRule>
    <cfRule type="cellIs" dxfId="279" priority="309" operator="between">
      <formula>-0.1</formula>
      <formula>0.1</formula>
    </cfRule>
  </conditionalFormatting>
  <conditionalFormatting sqref="L212">
    <cfRule type="cellIs" dxfId="278" priority="300" operator="equal">
      <formula>""</formula>
    </cfRule>
    <cfRule type="cellIs" dxfId="277" priority="301" operator="notBetween">
      <formula>-0.5</formula>
      <formula>0.5</formula>
    </cfRule>
    <cfRule type="cellIs" dxfId="276" priority="302" operator="notBetween">
      <formula>-0.3333</formula>
      <formula>0.3333</formula>
    </cfRule>
    <cfRule type="cellIs" dxfId="275" priority="303" operator="notBetween">
      <formula>-0.1</formula>
      <formula>0.1</formula>
    </cfRule>
    <cfRule type="cellIs" dxfId="274" priority="304" operator="between">
      <formula>-0.1</formula>
      <formula>0.1</formula>
    </cfRule>
  </conditionalFormatting>
  <conditionalFormatting sqref="L213:L215">
    <cfRule type="cellIs" dxfId="273" priority="295" operator="equal">
      <formula>""</formula>
    </cfRule>
    <cfRule type="cellIs" dxfId="272" priority="296" operator="notBetween">
      <formula>-0.5</formula>
      <formula>0.5</formula>
    </cfRule>
    <cfRule type="cellIs" dxfId="271" priority="297" operator="notBetween">
      <formula>-0.3333</formula>
      <formula>0.3333</formula>
    </cfRule>
    <cfRule type="cellIs" dxfId="270" priority="298" operator="notBetween">
      <formula>-0.1</formula>
      <formula>0.1</formula>
    </cfRule>
    <cfRule type="cellIs" dxfId="269" priority="299" operator="between">
      <formula>-0.1</formula>
      <formula>0.1</formula>
    </cfRule>
  </conditionalFormatting>
  <conditionalFormatting sqref="L218:L220">
    <cfRule type="cellIs" dxfId="268" priority="290" operator="equal">
      <formula>""</formula>
    </cfRule>
    <cfRule type="cellIs" dxfId="267" priority="291" operator="notBetween">
      <formula>-0.5</formula>
      <formula>0.5</formula>
    </cfRule>
    <cfRule type="cellIs" dxfId="266" priority="292" operator="notBetween">
      <formula>-0.3333</formula>
      <formula>0.3333</formula>
    </cfRule>
    <cfRule type="cellIs" dxfId="265" priority="293" operator="notBetween">
      <formula>-0.1</formula>
      <formula>0.1</formula>
    </cfRule>
    <cfRule type="cellIs" dxfId="264" priority="294" operator="between">
      <formula>-0.1</formula>
      <formula>0.1</formula>
    </cfRule>
  </conditionalFormatting>
  <conditionalFormatting sqref="L223:L226">
    <cfRule type="cellIs" dxfId="263" priority="285" operator="equal">
      <formula>""</formula>
    </cfRule>
    <cfRule type="cellIs" dxfId="262" priority="286" operator="notBetween">
      <formula>-0.5</formula>
      <formula>0.5</formula>
    </cfRule>
    <cfRule type="cellIs" dxfId="261" priority="287" operator="notBetween">
      <formula>-0.3333</formula>
      <formula>0.3333</formula>
    </cfRule>
    <cfRule type="cellIs" dxfId="260" priority="288" operator="notBetween">
      <formula>-0.1</formula>
      <formula>0.1</formula>
    </cfRule>
    <cfRule type="cellIs" dxfId="259" priority="289" operator="between">
      <formula>-0.1</formula>
      <formula>0.1</formula>
    </cfRule>
  </conditionalFormatting>
  <conditionalFormatting sqref="L227">
    <cfRule type="cellIs" dxfId="258" priority="280" operator="equal">
      <formula>""</formula>
    </cfRule>
    <cfRule type="cellIs" dxfId="257" priority="281" operator="notBetween">
      <formula>-0.5</formula>
      <formula>0.5</formula>
    </cfRule>
    <cfRule type="cellIs" dxfId="256" priority="282" operator="notBetween">
      <formula>-0.3333</formula>
      <formula>0.3333</formula>
    </cfRule>
    <cfRule type="cellIs" dxfId="255" priority="283" operator="notBetween">
      <formula>-0.1</formula>
      <formula>0.1</formula>
    </cfRule>
    <cfRule type="cellIs" dxfId="254" priority="284" operator="between">
      <formula>-0.1</formula>
      <formula>0.1</formula>
    </cfRule>
  </conditionalFormatting>
  <conditionalFormatting sqref="L230:L233">
    <cfRule type="cellIs" dxfId="253" priority="275" operator="equal">
      <formula>""</formula>
    </cfRule>
    <cfRule type="cellIs" dxfId="252" priority="276" operator="notBetween">
      <formula>-0.5</formula>
      <formula>0.5</formula>
    </cfRule>
    <cfRule type="cellIs" dxfId="251" priority="277" operator="notBetween">
      <formula>-0.3333</formula>
      <formula>0.3333</formula>
    </cfRule>
    <cfRule type="cellIs" dxfId="250" priority="278" operator="notBetween">
      <formula>-0.1</formula>
      <formula>0.1</formula>
    </cfRule>
    <cfRule type="cellIs" dxfId="249" priority="279" operator="between">
      <formula>-0.1</formula>
      <formula>0.1</formula>
    </cfRule>
  </conditionalFormatting>
  <conditionalFormatting sqref="L234">
    <cfRule type="cellIs" dxfId="248" priority="270" operator="equal">
      <formula>""</formula>
    </cfRule>
    <cfRule type="cellIs" dxfId="247" priority="271" operator="notBetween">
      <formula>-0.5</formula>
      <formula>0.5</formula>
    </cfRule>
    <cfRule type="cellIs" dxfId="246" priority="272" operator="notBetween">
      <formula>-0.3333</formula>
      <formula>0.3333</formula>
    </cfRule>
    <cfRule type="cellIs" dxfId="245" priority="273" operator="notBetween">
      <formula>-0.1</formula>
      <formula>0.1</formula>
    </cfRule>
    <cfRule type="cellIs" dxfId="244" priority="274" operator="between">
      <formula>-0.1</formula>
      <formula>0.1</formula>
    </cfRule>
  </conditionalFormatting>
  <conditionalFormatting sqref="L237:L240">
    <cfRule type="cellIs" dxfId="243" priority="265" operator="equal">
      <formula>""</formula>
    </cfRule>
    <cfRule type="cellIs" dxfId="242" priority="266" operator="notBetween">
      <formula>-0.5</formula>
      <formula>0.5</formula>
    </cfRule>
    <cfRule type="cellIs" dxfId="241" priority="267" operator="notBetween">
      <formula>-0.3333</formula>
      <formula>0.3333</formula>
    </cfRule>
    <cfRule type="cellIs" dxfId="240" priority="268" operator="notBetween">
      <formula>-0.1</formula>
      <formula>0.1</formula>
    </cfRule>
    <cfRule type="cellIs" dxfId="239" priority="269" operator="between">
      <formula>-0.1</formula>
      <formula>0.1</formula>
    </cfRule>
  </conditionalFormatting>
  <conditionalFormatting sqref="L241">
    <cfRule type="cellIs" dxfId="238" priority="260" operator="equal">
      <formula>""</formula>
    </cfRule>
    <cfRule type="cellIs" dxfId="237" priority="261" operator="notBetween">
      <formula>-0.5</formula>
      <formula>0.5</formula>
    </cfRule>
    <cfRule type="cellIs" dxfId="236" priority="262" operator="notBetween">
      <formula>-0.3333</formula>
      <formula>0.3333</formula>
    </cfRule>
    <cfRule type="cellIs" dxfId="235" priority="263" operator="notBetween">
      <formula>-0.1</formula>
      <formula>0.1</formula>
    </cfRule>
    <cfRule type="cellIs" dxfId="234" priority="264" operator="between">
      <formula>-0.1</formula>
      <formula>0.1</formula>
    </cfRule>
  </conditionalFormatting>
  <conditionalFormatting sqref="L244">
    <cfRule type="cellIs" dxfId="233" priority="255" operator="equal">
      <formula>""</formula>
    </cfRule>
    <cfRule type="cellIs" dxfId="232" priority="256" operator="notBetween">
      <formula>-0.5</formula>
      <formula>0.5</formula>
    </cfRule>
    <cfRule type="cellIs" dxfId="231" priority="257" operator="notBetween">
      <formula>-0.3333</formula>
      <formula>0.3333</formula>
    </cfRule>
    <cfRule type="cellIs" dxfId="230" priority="258" operator="notBetween">
      <formula>-0.1</formula>
      <formula>0.1</formula>
    </cfRule>
    <cfRule type="cellIs" dxfId="229" priority="259" operator="between">
      <formula>-0.1</formula>
      <formula>0.1</formula>
    </cfRule>
  </conditionalFormatting>
  <conditionalFormatting sqref="E228:E229">
    <cfRule type="cellIs" dxfId="228" priority="225" operator="equal">
      <formula>""</formula>
    </cfRule>
    <cfRule type="cellIs" dxfId="227" priority="226" operator="notBetween">
      <formula>-0.5</formula>
      <formula>0.5</formula>
    </cfRule>
    <cfRule type="cellIs" dxfId="226" priority="227" operator="notBetween">
      <formula>-0.3333</formula>
      <formula>0.3333</formula>
    </cfRule>
    <cfRule type="cellIs" dxfId="225" priority="228" operator="notBetween">
      <formula>-0.1</formula>
      <formula>0.1</formula>
    </cfRule>
    <cfRule type="cellIs" dxfId="224" priority="229" operator="between">
      <formula>-0.1</formula>
      <formula>0.1</formula>
    </cfRule>
  </conditionalFormatting>
  <conditionalFormatting sqref="E381:E382">
    <cfRule type="cellIs" dxfId="223" priority="220" operator="equal">
      <formula>""</formula>
    </cfRule>
    <cfRule type="cellIs" dxfId="222" priority="221" operator="notBetween">
      <formula>-0.5</formula>
      <formula>0.5</formula>
    </cfRule>
    <cfRule type="cellIs" dxfId="221" priority="222" operator="notBetween">
      <formula>-0.3333</formula>
      <formula>0.3333</formula>
    </cfRule>
    <cfRule type="cellIs" dxfId="220" priority="223" operator="notBetween">
      <formula>-0.1</formula>
      <formula>0.1</formula>
    </cfRule>
    <cfRule type="cellIs" dxfId="219" priority="224" operator="between">
      <formula>-0.1</formula>
      <formula>0.1</formula>
    </cfRule>
  </conditionalFormatting>
  <conditionalFormatting sqref="L90">
    <cfRule type="cellIs" dxfId="218" priority="215" operator="equal">
      <formula>""</formula>
    </cfRule>
    <cfRule type="cellIs" dxfId="217" priority="216" operator="notBetween">
      <formula>-0.5</formula>
      <formula>0.5</formula>
    </cfRule>
    <cfRule type="cellIs" dxfId="216" priority="217" operator="notBetween">
      <formula>-0.3333</formula>
      <formula>0.3333</formula>
    </cfRule>
    <cfRule type="cellIs" dxfId="215" priority="218" operator="notBetween">
      <formula>-0.1</formula>
      <formula>0.1</formula>
    </cfRule>
    <cfRule type="cellIs" dxfId="214" priority="219" operator="between">
      <formula>-0.1</formula>
      <formula>0.1</formula>
    </cfRule>
  </conditionalFormatting>
  <conditionalFormatting sqref="L91">
    <cfRule type="cellIs" dxfId="213" priority="210" operator="equal">
      <formula>""</formula>
    </cfRule>
    <cfRule type="cellIs" dxfId="212" priority="211" operator="notBetween">
      <formula>-0.5</formula>
      <formula>0.5</formula>
    </cfRule>
    <cfRule type="cellIs" dxfId="211" priority="212" operator="notBetween">
      <formula>-0.3333</formula>
      <formula>0.3333</formula>
    </cfRule>
    <cfRule type="cellIs" dxfId="210" priority="213" operator="notBetween">
      <formula>-0.1</formula>
      <formula>0.1</formula>
    </cfRule>
    <cfRule type="cellIs" dxfId="209" priority="214" operator="between">
      <formula>-0.1</formula>
      <formula>0.1</formula>
    </cfRule>
  </conditionalFormatting>
  <conditionalFormatting sqref="L134:L135">
    <cfRule type="cellIs" dxfId="208" priority="205" operator="equal">
      <formula>""</formula>
    </cfRule>
    <cfRule type="cellIs" dxfId="207" priority="206" operator="notBetween">
      <formula>-0.5</formula>
      <formula>0.5</formula>
    </cfRule>
    <cfRule type="cellIs" dxfId="206" priority="207" operator="notBetween">
      <formula>-0.3333</formula>
      <formula>0.3333</formula>
    </cfRule>
    <cfRule type="cellIs" dxfId="205" priority="208" operator="notBetween">
      <formula>-0.1</formula>
      <formula>0.1</formula>
    </cfRule>
    <cfRule type="cellIs" dxfId="204" priority="209" operator="between">
      <formula>-0.1</formula>
      <formula>0.1</formula>
    </cfRule>
  </conditionalFormatting>
  <conditionalFormatting sqref="E242">
    <cfRule type="cellIs" dxfId="203" priority="200" operator="equal">
      <formula>""</formula>
    </cfRule>
    <cfRule type="cellIs" dxfId="202" priority="201" operator="notBetween">
      <formula>-0.5</formula>
      <formula>0.5</formula>
    </cfRule>
    <cfRule type="cellIs" dxfId="201" priority="202" operator="notBetween">
      <formula>-0.3333</formula>
      <formula>0.3333</formula>
    </cfRule>
    <cfRule type="cellIs" dxfId="200" priority="203" operator="notBetween">
      <formula>-0.1</formula>
      <formula>0.1</formula>
    </cfRule>
    <cfRule type="cellIs" dxfId="199" priority="204" operator="between">
      <formula>-0.1</formula>
      <formula>0.1</formula>
    </cfRule>
  </conditionalFormatting>
  <conditionalFormatting sqref="E244:E245">
    <cfRule type="cellIs" dxfId="198" priority="195" operator="equal">
      <formula>""</formula>
    </cfRule>
    <cfRule type="cellIs" dxfId="197" priority="196" operator="notBetween">
      <formula>-0.5</formula>
      <formula>0.5</formula>
    </cfRule>
    <cfRule type="cellIs" dxfId="196" priority="197" operator="notBetween">
      <formula>-0.3333</formula>
      <formula>0.3333</formula>
    </cfRule>
    <cfRule type="cellIs" dxfId="195" priority="198" operator="notBetween">
      <formula>-0.1</formula>
      <formula>0.1</formula>
    </cfRule>
    <cfRule type="cellIs" dxfId="194" priority="199" operator="between">
      <formula>-0.1</formula>
      <formula>0.1</formula>
    </cfRule>
  </conditionalFormatting>
  <conditionalFormatting sqref="L162">
    <cfRule type="cellIs" dxfId="193" priority="190" operator="equal">
      <formula>""</formula>
    </cfRule>
    <cfRule type="cellIs" dxfId="192" priority="191" operator="notBetween">
      <formula>-0.5</formula>
      <formula>0.5</formula>
    </cfRule>
    <cfRule type="cellIs" dxfId="191" priority="192" operator="notBetween">
      <formula>-0.3333</formula>
      <formula>0.3333</formula>
    </cfRule>
    <cfRule type="cellIs" dxfId="190" priority="193" operator="notBetween">
      <formula>-0.1</formula>
      <formula>0.1</formula>
    </cfRule>
    <cfRule type="cellIs" dxfId="189" priority="194" operator="between">
      <formula>-0.1</formula>
      <formula>0.1</formula>
    </cfRule>
  </conditionalFormatting>
  <conditionalFormatting sqref="E588:E589">
    <cfRule type="cellIs" dxfId="188" priority="185" operator="equal">
      <formula>""</formula>
    </cfRule>
    <cfRule type="cellIs" dxfId="187" priority="186" operator="notBetween">
      <formula>-0.5</formula>
      <formula>0.5</formula>
    </cfRule>
    <cfRule type="cellIs" dxfId="186" priority="187" operator="notBetween">
      <formula>-0.3333</formula>
      <formula>0.3333</formula>
    </cfRule>
    <cfRule type="cellIs" dxfId="185" priority="188" operator="notBetween">
      <formula>-0.1</formula>
      <formula>0.1</formula>
    </cfRule>
    <cfRule type="cellIs" dxfId="184" priority="189" operator="between">
      <formula>-0.1</formula>
      <formula>0.1</formula>
    </cfRule>
  </conditionalFormatting>
  <conditionalFormatting sqref="E6">
    <cfRule type="cellIs" dxfId="183" priority="180" operator="equal">
      <formula>""</formula>
    </cfRule>
    <cfRule type="cellIs" dxfId="182" priority="181" operator="notBetween">
      <formula>-0.5</formula>
      <formula>0.5</formula>
    </cfRule>
    <cfRule type="cellIs" dxfId="181" priority="182" operator="notBetween">
      <formula>-0.3333</formula>
      <formula>0.3333</formula>
    </cfRule>
    <cfRule type="cellIs" dxfId="180" priority="183" operator="notBetween">
      <formula>-0.1</formula>
      <formula>0.1</formula>
    </cfRule>
    <cfRule type="cellIs" dxfId="179" priority="184" operator="between">
      <formula>-0.1</formula>
      <formula>0.1</formula>
    </cfRule>
  </conditionalFormatting>
  <conditionalFormatting sqref="E6">
    <cfRule type="cellIs" dxfId="178" priority="179" operator="equal">
      <formula>""</formula>
    </cfRule>
  </conditionalFormatting>
  <conditionalFormatting sqref="E6">
    <cfRule type="cellIs" dxfId="177" priority="178" operator="between">
      <formula>-0.1</formula>
      <formula>0.1</formula>
    </cfRule>
  </conditionalFormatting>
  <conditionalFormatting sqref="E10">
    <cfRule type="cellIs" dxfId="176" priority="173" operator="equal">
      <formula>""</formula>
    </cfRule>
    <cfRule type="cellIs" dxfId="175" priority="174" operator="notBetween">
      <formula>-0.5</formula>
      <formula>0.5</formula>
    </cfRule>
    <cfRule type="cellIs" dxfId="174" priority="175" operator="notBetween">
      <formula>-0.3333</formula>
      <formula>0.3333</formula>
    </cfRule>
    <cfRule type="cellIs" dxfId="173" priority="176" operator="notBetween">
      <formula>-0.1</formula>
      <formula>0.1</formula>
    </cfRule>
    <cfRule type="cellIs" dxfId="172" priority="177" operator="between">
      <formula>-0.1</formula>
      <formula>0.1</formula>
    </cfRule>
  </conditionalFormatting>
  <conditionalFormatting sqref="E10">
    <cfRule type="cellIs" dxfId="171" priority="172" operator="equal">
      <formula>""</formula>
    </cfRule>
  </conditionalFormatting>
  <conditionalFormatting sqref="E10">
    <cfRule type="cellIs" dxfId="170" priority="171" operator="between">
      <formula>-0.1</formula>
      <formula>0.1</formula>
    </cfRule>
  </conditionalFormatting>
  <conditionalFormatting sqref="E20">
    <cfRule type="cellIs" dxfId="169" priority="166" operator="equal">
      <formula>""</formula>
    </cfRule>
    <cfRule type="cellIs" dxfId="168" priority="167" operator="notBetween">
      <formula>-0.5</formula>
      <formula>0.5</formula>
    </cfRule>
    <cfRule type="cellIs" dxfId="167" priority="168" operator="notBetween">
      <formula>-0.3333</formula>
      <formula>0.3333</formula>
    </cfRule>
    <cfRule type="cellIs" dxfId="166" priority="169" operator="notBetween">
      <formula>-0.1</formula>
      <formula>0.1</formula>
    </cfRule>
    <cfRule type="cellIs" dxfId="165" priority="170" operator="between">
      <formula>-0.1</formula>
      <formula>0.1</formula>
    </cfRule>
  </conditionalFormatting>
  <conditionalFormatting sqref="E20">
    <cfRule type="cellIs" dxfId="164" priority="165" operator="equal">
      <formula>""</formula>
    </cfRule>
  </conditionalFormatting>
  <conditionalFormatting sqref="E20">
    <cfRule type="cellIs" dxfId="163" priority="164" operator="between">
      <formula>-0.1</formula>
      <formula>0.1</formula>
    </cfRule>
  </conditionalFormatting>
  <conditionalFormatting sqref="E33">
    <cfRule type="cellIs" dxfId="162" priority="159" operator="equal">
      <formula>""</formula>
    </cfRule>
    <cfRule type="cellIs" dxfId="161" priority="160" operator="notBetween">
      <formula>-0.5</formula>
      <formula>0.5</formula>
    </cfRule>
    <cfRule type="cellIs" dxfId="160" priority="161" operator="notBetween">
      <formula>-0.3333</formula>
      <formula>0.3333</formula>
    </cfRule>
    <cfRule type="cellIs" dxfId="159" priority="162" operator="notBetween">
      <formula>-0.1</formula>
      <formula>0.1</formula>
    </cfRule>
    <cfRule type="cellIs" dxfId="158" priority="163" operator="between">
      <formula>-0.1</formula>
      <formula>0.1</formula>
    </cfRule>
  </conditionalFormatting>
  <conditionalFormatting sqref="E33">
    <cfRule type="cellIs" dxfId="157" priority="158" operator="equal">
      <formula>""</formula>
    </cfRule>
  </conditionalFormatting>
  <conditionalFormatting sqref="E33">
    <cfRule type="cellIs" dxfId="156" priority="157" operator="between">
      <formula>-0.1</formula>
      <formula>0.1</formula>
    </cfRule>
  </conditionalFormatting>
  <conditionalFormatting sqref="E38">
    <cfRule type="cellIs" dxfId="155" priority="151" operator="equal">
      <formula>""</formula>
    </cfRule>
  </conditionalFormatting>
  <conditionalFormatting sqref="E38">
    <cfRule type="cellIs" dxfId="154" priority="150" operator="between">
      <formula>-0.1</formula>
      <formula>0.1</formula>
    </cfRule>
  </conditionalFormatting>
  <conditionalFormatting sqref="E42:E43">
    <cfRule type="cellIs" dxfId="153" priority="145" operator="equal">
      <formula>""</formula>
    </cfRule>
    <cfRule type="cellIs" dxfId="152" priority="146" operator="notBetween">
      <formula>-0.5</formula>
      <formula>0.5</formula>
    </cfRule>
    <cfRule type="cellIs" dxfId="151" priority="147" operator="notBetween">
      <formula>-0.3333</formula>
      <formula>0.3333</formula>
    </cfRule>
    <cfRule type="cellIs" dxfId="150" priority="148" operator="notBetween">
      <formula>-0.1</formula>
      <formula>0.1</formula>
    </cfRule>
    <cfRule type="cellIs" dxfId="149" priority="149" operator="between">
      <formula>-0.1</formula>
      <formula>0.1</formula>
    </cfRule>
  </conditionalFormatting>
  <conditionalFormatting sqref="E42:E43">
    <cfRule type="cellIs" dxfId="148" priority="144" operator="equal">
      <formula>""</formula>
    </cfRule>
  </conditionalFormatting>
  <conditionalFormatting sqref="E42:E43">
    <cfRule type="cellIs" dxfId="147" priority="143" operator="between">
      <formula>-0.1</formula>
      <formula>0.1</formula>
    </cfRule>
  </conditionalFormatting>
  <conditionalFormatting sqref="E52:E56">
    <cfRule type="cellIs" dxfId="146" priority="138" operator="equal">
      <formula>""</formula>
    </cfRule>
    <cfRule type="cellIs" dxfId="145" priority="139" operator="notBetween">
      <formula>-0.5</formula>
      <formula>0.5</formula>
    </cfRule>
    <cfRule type="cellIs" dxfId="144" priority="140" operator="notBetween">
      <formula>-0.3333</formula>
      <formula>0.3333</formula>
    </cfRule>
    <cfRule type="cellIs" dxfId="143" priority="141" operator="notBetween">
      <formula>-0.1</formula>
      <formula>0.1</formula>
    </cfRule>
    <cfRule type="cellIs" dxfId="142" priority="142" operator="between">
      <formula>-0.1</formula>
      <formula>0.1</formula>
    </cfRule>
  </conditionalFormatting>
  <conditionalFormatting sqref="E37">
    <cfRule type="cellIs" dxfId="141" priority="133" operator="equal">
      <formula>""</formula>
    </cfRule>
    <cfRule type="cellIs" dxfId="140" priority="134" operator="notBetween">
      <formula>-0.5</formula>
      <formula>0.5</formula>
    </cfRule>
    <cfRule type="cellIs" dxfId="139" priority="135" operator="notBetween">
      <formula>-0.3333</formula>
      <formula>0.3333</formula>
    </cfRule>
    <cfRule type="cellIs" dxfId="138" priority="136" operator="notBetween">
      <formula>-0.1</formula>
      <formula>0.1</formula>
    </cfRule>
    <cfRule type="cellIs" dxfId="137" priority="137" operator="between">
      <formula>-0.1</formula>
      <formula>0.1</formula>
    </cfRule>
  </conditionalFormatting>
  <conditionalFormatting sqref="E27:E28">
    <cfRule type="cellIs" dxfId="136" priority="126" operator="between">
      <formula>-0.1</formula>
      <formula>0.1</formula>
    </cfRule>
    <cfRule type="cellIs" dxfId="135" priority="127" operator="equal">
      <formula>""</formula>
    </cfRule>
    <cfRule type="cellIs" dxfId="134" priority="128" operator="equal">
      <formula>""</formula>
    </cfRule>
    <cfRule type="cellIs" dxfId="133" priority="129" operator="notBetween">
      <formula>-0.5</formula>
      <formula>0.5</formula>
    </cfRule>
    <cfRule type="cellIs" dxfId="132" priority="130" operator="notBetween">
      <formula>-0.3333</formula>
      <formula>0.3333</formula>
    </cfRule>
    <cfRule type="cellIs" dxfId="131" priority="131" operator="notBetween">
      <formula>-0.1</formula>
      <formula>0.1</formula>
    </cfRule>
    <cfRule type="cellIs" dxfId="130" priority="132" operator="between">
      <formula>-0.1</formula>
      <formula>0.1</formula>
    </cfRule>
  </conditionalFormatting>
  <conditionalFormatting sqref="E49">
    <cfRule type="cellIs" dxfId="129" priority="116" operator="equal">
      <formula>""</formula>
    </cfRule>
    <cfRule type="cellIs" dxfId="128" priority="117" operator="notBetween">
      <formula>-0.5</formula>
      <formula>0.5</formula>
    </cfRule>
    <cfRule type="cellIs" dxfId="127" priority="118" operator="notBetween">
      <formula>-0.3333</formula>
      <formula>0.3333</formula>
    </cfRule>
    <cfRule type="cellIs" dxfId="126" priority="119" operator="notBetween">
      <formula>-0.1</formula>
      <formula>0.1</formula>
    </cfRule>
    <cfRule type="cellIs" dxfId="125" priority="120" operator="between">
      <formula>-0.1</formula>
      <formula>0.1</formula>
    </cfRule>
  </conditionalFormatting>
  <conditionalFormatting sqref="E19">
    <cfRule type="cellIs" dxfId="124" priority="111" operator="equal">
      <formula>""</formula>
    </cfRule>
    <cfRule type="cellIs" dxfId="123" priority="112" operator="notBetween">
      <formula>-0.5</formula>
      <formula>0.5</formula>
    </cfRule>
    <cfRule type="cellIs" dxfId="122" priority="113" operator="notBetween">
      <formula>-0.3333</formula>
      <formula>0.3333</formula>
    </cfRule>
    <cfRule type="cellIs" dxfId="121" priority="114" operator="notBetween">
      <formula>-0.1</formula>
      <formula>0.1</formula>
    </cfRule>
    <cfRule type="cellIs" dxfId="120" priority="115" operator="between">
      <formula>-0.1</formula>
      <formula>0.1</formula>
    </cfRule>
  </conditionalFormatting>
  <conditionalFormatting sqref="E21">
    <cfRule type="cellIs" dxfId="119" priority="106" operator="equal">
      <formula>""</formula>
    </cfRule>
    <cfRule type="cellIs" dxfId="118" priority="107" operator="notBetween">
      <formula>-0.5</formula>
      <formula>0.5</formula>
    </cfRule>
    <cfRule type="cellIs" dxfId="117" priority="108" operator="notBetween">
      <formula>-0.3333</formula>
      <formula>0.3333</formula>
    </cfRule>
    <cfRule type="cellIs" dxfId="116" priority="109" operator="notBetween">
      <formula>-0.1</formula>
      <formula>0.1</formula>
    </cfRule>
    <cfRule type="cellIs" dxfId="115" priority="110" operator="between">
      <formula>-0.1</formula>
      <formula>0.1</formula>
    </cfRule>
  </conditionalFormatting>
  <conditionalFormatting sqref="E12">
    <cfRule type="cellIs" dxfId="114" priority="99" operator="between">
      <formula>-0.1</formula>
      <formula>0.1</formula>
    </cfRule>
    <cfRule type="cellIs" dxfId="113" priority="100" operator="equal">
      <formula>""</formula>
    </cfRule>
    <cfRule type="cellIs" dxfId="112" priority="101" operator="equal">
      <formula>""</formula>
    </cfRule>
    <cfRule type="cellIs" dxfId="111" priority="102" operator="notBetween">
      <formula>-0.5</formula>
      <formula>0.5</formula>
    </cfRule>
    <cfRule type="cellIs" dxfId="110" priority="103" operator="notBetween">
      <formula>-0.3333</formula>
      <formula>0.3333</formula>
    </cfRule>
    <cfRule type="cellIs" dxfId="109" priority="104" operator="notBetween">
      <formula>-0.1</formula>
      <formula>0.1</formula>
    </cfRule>
    <cfRule type="cellIs" dxfId="108" priority="105" operator="between">
      <formula>-0.1</formula>
      <formula>0.1</formula>
    </cfRule>
  </conditionalFormatting>
  <conditionalFormatting sqref="E17:E18">
    <cfRule type="cellIs" dxfId="107" priority="92" operator="between">
      <formula>-0.1</formula>
      <formula>0.1</formula>
    </cfRule>
    <cfRule type="cellIs" dxfId="106" priority="93" operator="equal">
      <formula>""</formula>
    </cfRule>
    <cfRule type="cellIs" dxfId="105" priority="94" operator="equal">
      <formula>""</formula>
    </cfRule>
    <cfRule type="cellIs" dxfId="104" priority="95" operator="notBetween">
      <formula>-0.5</formula>
      <formula>0.5</formula>
    </cfRule>
    <cfRule type="cellIs" dxfId="103" priority="96" operator="notBetween">
      <formula>-0.3333</formula>
      <formula>0.3333</formula>
    </cfRule>
    <cfRule type="cellIs" dxfId="102" priority="97" operator="notBetween">
      <formula>-0.1</formula>
      <formula>0.1</formula>
    </cfRule>
    <cfRule type="cellIs" dxfId="101" priority="98" operator="between">
      <formula>-0.1</formula>
      <formula>0.1</formula>
    </cfRule>
  </conditionalFormatting>
  <conditionalFormatting sqref="E25">
    <cfRule type="cellIs" dxfId="100" priority="86" operator="equal">
      <formula>""</formula>
    </cfRule>
  </conditionalFormatting>
  <conditionalFormatting sqref="E25">
    <cfRule type="cellIs" dxfId="99" priority="85" operator="equal">
      <formula>""</formula>
    </cfRule>
  </conditionalFormatting>
  <conditionalFormatting sqref="E25">
    <cfRule type="cellIs" dxfId="98" priority="84" operator="between">
      <formula>-0.1</formula>
      <formula>0.1</formula>
    </cfRule>
  </conditionalFormatting>
  <conditionalFormatting sqref="E30">
    <cfRule type="cellIs" dxfId="97" priority="79" operator="equal">
      <formula>""</formula>
    </cfRule>
    <cfRule type="cellIs" dxfId="96" priority="80" operator="notBetween">
      <formula>-0.5</formula>
      <formula>0.5</formula>
    </cfRule>
    <cfRule type="cellIs" dxfId="95" priority="81" operator="notBetween">
      <formula>-0.3333</formula>
      <formula>0.3333</formula>
    </cfRule>
    <cfRule type="cellIs" dxfId="94" priority="82" operator="notBetween">
      <formula>-0.1</formula>
      <formula>0.1</formula>
    </cfRule>
    <cfRule type="cellIs" dxfId="93" priority="83" operator="between">
      <formula>-0.1</formula>
      <formula>0.1</formula>
    </cfRule>
  </conditionalFormatting>
  <conditionalFormatting sqref="E30">
    <cfRule type="cellIs" dxfId="92" priority="78" operator="equal">
      <formula>""</formula>
    </cfRule>
  </conditionalFormatting>
  <conditionalFormatting sqref="E30">
    <cfRule type="cellIs" dxfId="91" priority="77" operator="equal">
      <formula>""</formula>
    </cfRule>
  </conditionalFormatting>
  <conditionalFormatting sqref="E30">
    <cfRule type="cellIs" dxfId="90" priority="76" operator="between">
      <formula>-0.1</formula>
      <formula>0.1</formula>
    </cfRule>
  </conditionalFormatting>
  <conditionalFormatting sqref="E36">
    <cfRule type="cellIs" dxfId="89" priority="69" operator="between">
      <formula>-0.1</formula>
      <formula>0.1</formula>
    </cfRule>
    <cfRule type="cellIs" dxfId="88" priority="70" operator="equal">
      <formula>""</formula>
    </cfRule>
    <cfRule type="cellIs" dxfId="87" priority="71" operator="equal">
      <formula>""</formula>
    </cfRule>
    <cfRule type="cellIs" dxfId="86" priority="72" operator="notBetween">
      <formula>-0.5</formula>
      <formula>0.5</formula>
    </cfRule>
    <cfRule type="cellIs" dxfId="85" priority="73" operator="notBetween">
      <formula>-0.3333</formula>
      <formula>0.3333</formula>
    </cfRule>
    <cfRule type="cellIs" dxfId="84" priority="74" operator="notBetween">
      <formula>-0.1</formula>
      <formula>0.1</formula>
    </cfRule>
    <cfRule type="cellIs" dxfId="83" priority="75" operator="between">
      <formula>-0.1</formula>
      <formula>0.1</formula>
    </cfRule>
  </conditionalFormatting>
  <conditionalFormatting sqref="E29">
    <cfRule type="cellIs" dxfId="82" priority="64" operator="equal">
      <formula>""</formula>
    </cfRule>
    <cfRule type="cellIs" dxfId="81" priority="65" operator="notBetween">
      <formula>-0.5</formula>
      <formula>0.5</formula>
    </cfRule>
    <cfRule type="cellIs" dxfId="80" priority="66" operator="notBetween">
      <formula>-0.3333</formula>
      <formula>0.3333</formula>
    </cfRule>
    <cfRule type="cellIs" dxfId="79" priority="67" operator="notBetween">
      <formula>-0.1</formula>
      <formula>0.1</formula>
    </cfRule>
    <cfRule type="cellIs" dxfId="78" priority="68" operator="between">
      <formula>-0.1</formula>
      <formula>0.1</formula>
    </cfRule>
  </conditionalFormatting>
  <conditionalFormatting sqref="E35">
    <cfRule type="cellIs" dxfId="77" priority="57" operator="between">
      <formula>-0.1</formula>
      <formula>0.1</formula>
    </cfRule>
    <cfRule type="cellIs" dxfId="76" priority="58" operator="equal">
      <formula>""</formula>
    </cfRule>
    <cfRule type="cellIs" dxfId="75" priority="59" operator="equal">
      <formula>""</formula>
    </cfRule>
    <cfRule type="cellIs" dxfId="74" priority="60" operator="notBetween">
      <formula>-0.5</formula>
      <formula>0.5</formula>
    </cfRule>
    <cfRule type="cellIs" dxfId="73" priority="61" operator="notBetween">
      <formula>-0.3333</formula>
      <formula>0.3333</formula>
    </cfRule>
    <cfRule type="cellIs" dxfId="72" priority="62" operator="notBetween">
      <formula>-0.1</formula>
      <formula>0.1</formula>
    </cfRule>
    <cfRule type="cellIs" dxfId="71" priority="63" operator="between">
      <formula>-0.1</formula>
      <formula>0.1</formula>
    </cfRule>
  </conditionalFormatting>
  <conditionalFormatting sqref="E44">
    <cfRule type="cellIs" dxfId="70" priority="40" operator="between">
      <formula>-0.1</formula>
      <formula>0.1</formula>
    </cfRule>
    <cfRule type="cellIs" dxfId="69" priority="41" operator="equal">
      <formula>""</formula>
    </cfRule>
    <cfRule type="cellIs" dxfId="68" priority="42" operator="equal">
      <formula>""</formula>
    </cfRule>
    <cfRule type="cellIs" dxfId="67" priority="43" operator="notBetween">
      <formula>-0.5</formula>
      <formula>0.5</formula>
    </cfRule>
    <cfRule type="cellIs" dxfId="66" priority="44" operator="notBetween">
      <formula>-0.3333</formula>
      <formula>0.3333</formula>
    </cfRule>
    <cfRule type="cellIs" dxfId="65" priority="45" operator="notBetween">
      <formula>-0.1</formula>
      <formula>0.1</formula>
    </cfRule>
    <cfRule type="cellIs" dxfId="64" priority="46" operator="between">
      <formula>-0.1</formula>
      <formula>0.1</formula>
    </cfRule>
  </conditionalFormatting>
  <conditionalFormatting sqref="E14">
    <cfRule type="cellIs" dxfId="63" priority="33" operator="between">
      <formula>-0.1</formula>
      <formula>0.1</formula>
    </cfRule>
    <cfRule type="cellIs" dxfId="62" priority="34" operator="equal">
      <formula>""</formula>
    </cfRule>
    <cfRule type="cellIs" dxfId="61" priority="35" operator="equal">
      <formula>""</formula>
    </cfRule>
    <cfRule type="cellIs" dxfId="60" priority="36" operator="notBetween">
      <formula>-0.5</formula>
      <formula>0.5</formula>
    </cfRule>
    <cfRule type="cellIs" dxfId="59" priority="37" operator="notBetween">
      <formula>-0.3333</formula>
      <formula>0.3333</formula>
    </cfRule>
    <cfRule type="cellIs" dxfId="58" priority="38" operator="notBetween">
      <formula>-0.1</formula>
      <formula>0.1</formula>
    </cfRule>
    <cfRule type="cellIs" dxfId="57" priority="39" operator="between">
      <formula>-0.1</formula>
      <formula>0.1</formula>
    </cfRule>
  </conditionalFormatting>
  <conditionalFormatting sqref="E15">
    <cfRule type="cellIs" dxfId="56" priority="28" operator="equal">
      <formula>""</formula>
    </cfRule>
    <cfRule type="cellIs" dxfId="55" priority="29" operator="notBetween">
      <formula>-0.5</formula>
      <formula>0.5</formula>
    </cfRule>
    <cfRule type="cellIs" dxfId="54" priority="30" operator="notBetween">
      <formula>-0.3333</formula>
      <formula>0.3333</formula>
    </cfRule>
    <cfRule type="cellIs" dxfId="53" priority="31" operator="notBetween">
      <formula>-0.1</formula>
      <formula>0.1</formula>
    </cfRule>
    <cfRule type="cellIs" dxfId="52" priority="32" operator="between">
      <formula>-0.1</formula>
      <formula>0.1</formula>
    </cfRule>
  </conditionalFormatting>
  <conditionalFormatting sqref="E39">
    <cfRule type="cellIs" dxfId="51" priority="23" operator="equal">
      <formula>""</formula>
    </cfRule>
    <cfRule type="cellIs" dxfId="50" priority="24" operator="notBetween">
      <formula>-0.5</formula>
      <formula>0.5</formula>
    </cfRule>
    <cfRule type="cellIs" dxfId="49" priority="25" operator="notBetween">
      <formula>-0.3333</formula>
      <formula>0.3333</formula>
    </cfRule>
    <cfRule type="cellIs" dxfId="48" priority="26" operator="notBetween">
      <formula>-0.1</formula>
      <formula>0.1</formula>
    </cfRule>
    <cfRule type="cellIs" dxfId="47" priority="27" operator="between">
      <formula>-0.1</formula>
      <formula>0.1</formula>
    </cfRule>
  </conditionalFormatting>
  <conditionalFormatting sqref="E40">
    <cfRule type="cellIs" dxfId="46" priority="18" operator="equal">
      <formula>""</formula>
    </cfRule>
    <cfRule type="cellIs" dxfId="45" priority="19" operator="notBetween">
      <formula>-0.5</formula>
      <formula>0.5</formula>
    </cfRule>
    <cfRule type="cellIs" dxfId="44" priority="20" operator="notBetween">
      <formula>-0.3333</formula>
      <formula>0.3333</formula>
    </cfRule>
    <cfRule type="cellIs" dxfId="43" priority="21" operator="notBetween">
      <formula>-0.1</formula>
      <formula>0.1</formula>
    </cfRule>
    <cfRule type="cellIs" dxfId="42" priority="22" operator="between">
      <formula>-0.1</formula>
      <formula>0.1</formula>
    </cfRule>
  </conditionalFormatting>
  <conditionalFormatting sqref="E40">
    <cfRule type="cellIs" dxfId="41" priority="16" operator="between">
      <formula>-0.1</formula>
      <formula>0.1</formula>
    </cfRule>
    <cfRule type="cellIs" dxfId="40" priority="17" operator="equal">
      <formula>""</formula>
    </cfRule>
  </conditionalFormatting>
  <conditionalFormatting sqref="L13">
    <cfRule type="cellIs" dxfId="39" priority="770" operator="equal">
      <formula>""</formula>
    </cfRule>
    <cfRule type="cellIs" dxfId="38" priority="771" operator="notBetween">
      <formula>-0.5</formula>
      <formula>0.5</formula>
    </cfRule>
    <cfRule type="cellIs" dxfId="37" priority="772" operator="notBetween">
      <formula>-0.3333</formula>
      <formula>0.3333</formula>
    </cfRule>
    <cfRule type="cellIs" dxfId="36" priority="773" operator="notBetween">
      <formula>-0.1</formula>
      <formula>0.1</formula>
    </cfRule>
    <cfRule type="cellIs" dxfId="35" priority="774" operator="between">
      <formula>-0.1</formula>
      <formula>0.1</formula>
    </cfRule>
  </conditionalFormatting>
  <conditionalFormatting sqref="L9:L10">
    <cfRule type="cellIs" dxfId="34" priority="775" operator="equal">
      <formula>""</formula>
    </cfRule>
    <cfRule type="cellIs" dxfId="33" priority="776" operator="notBetween">
      <formula>-0.5</formula>
      <formula>0.5</formula>
    </cfRule>
    <cfRule type="cellIs" dxfId="32" priority="777" operator="notBetween">
      <formula>-0.3333</formula>
      <formula>0.3333</formula>
    </cfRule>
    <cfRule type="cellIs" dxfId="31" priority="778" operator="notBetween">
      <formula>-0.1</formula>
      <formula>0.1</formula>
    </cfRule>
    <cfRule type="cellIs" dxfId="30" priority="779" operator="between">
      <formula>-0.1</formula>
      <formula>0.1</formula>
    </cfRule>
  </conditionalFormatting>
  <conditionalFormatting sqref="L14:L16">
    <cfRule type="cellIs" dxfId="29" priority="765" operator="equal">
      <formula>""</formula>
    </cfRule>
    <cfRule type="cellIs" dxfId="28" priority="766" operator="notBetween">
      <formula>-0.5</formula>
      <formula>0.5</formula>
    </cfRule>
    <cfRule type="cellIs" dxfId="27" priority="767" operator="notBetween">
      <formula>-0.3333</formula>
      <formula>0.3333</formula>
    </cfRule>
    <cfRule type="cellIs" dxfId="26" priority="768" operator="notBetween">
      <formula>-0.1</formula>
      <formula>0.1</formula>
    </cfRule>
    <cfRule type="cellIs" dxfId="25" priority="769" operator="between">
      <formula>-0.1</formula>
      <formula>0.1</formula>
    </cfRule>
  </conditionalFormatting>
  <conditionalFormatting sqref="L19">
    <cfRule type="cellIs" dxfId="24" priority="760" operator="equal">
      <formula>""</formula>
    </cfRule>
    <cfRule type="cellIs" dxfId="23" priority="761" operator="notBetween">
      <formula>-0.5</formula>
      <formula>0.5</formula>
    </cfRule>
    <cfRule type="cellIs" dxfId="22" priority="762" operator="notBetween">
      <formula>-0.3333</formula>
      <formula>0.3333</formula>
    </cfRule>
    <cfRule type="cellIs" dxfId="21" priority="763" operator="notBetween">
      <formula>-0.1</formula>
      <formula>0.1</formula>
    </cfRule>
    <cfRule type="cellIs" dxfId="20" priority="764" operator="between">
      <formula>-0.1</formula>
      <formula>0.1</formula>
    </cfRule>
  </conditionalFormatting>
  <conditionalFormatting sqref="L118:L119">
    <cfRule type="cellIs" dxfId="19" priority="625" operator="equal">
      <formula>""</formula>
    </cfRule>
    <cfRule type="cellIs" dxfId="18" priority="626" operator="notBetween">
      <formula>-0.5</formula>
      <formula>0.5</formula>
    </cfRule>
    <cfRule type="cellIs" dxfId="17" priority="627" operator="notBetween">
      <formula>-0.3333</formula>
      <formula>0.3333</formula>
    </cfRule>
    <cfRule type="cellIs" dxfId="16" priority="628" operator="notBetween">
      <formula>-0.1</formula>
      <formula>0.1</formula>
    </cfRule>
    <cfRule type="cellIs" dxfId="15" priority="629" operator="between">
      <formula>-0.1</formula>
      <formula>0.1</formula>
    </cfRule>
  </conditionalFormatting>
  <conditionalFormatting sqref="L113">
    <cfRule type="cellIs" dxfId="14" priority="11" operator="equal">
      <formula>""</formula>
    </cfRule>
    <cfRule type="cellIs" dxfId="13" priority="12" operator="notBetween">
      <formula>-0.5</formula>
      <formula>0.5</formula>
    </cfRule>
    <cfRule type="cellIs" dxfId="12" priority="13" operator="notBetween">
      <formula>-0.3333</formula>
      <formula>0.3333</formula>
    </cfRule>
    <cfRule type="cellIs" dxfId="11" priority="14" operator="notBetween">
      <formula>-0.1</formula>
      <formula>0.1</formula>
    </cfRule>
    <cfRule type="cellIs" dxfId="10" priority="15" operator="between">
      <formula>-0.1</formula>
      <formula>0.1</formula>
    </cfRule>
  </conditionalFormatting>
  <conditionalFormatting sqref="L114">
    <cfRule type="cellIs" dxfId="9" priority="6" operator="equal">
      <formula>""</formula>
    </cfRule>
    <cfRule type="cellIs" dxfId="8" priority="7" operator="notBetween">
      <formula>-0.5</formula>
      <formula>0.5</formula>
    </cfRule>
    <cfRule type="cellIs" dxfId="7" priority="8" operator="notBetween">
      <formula>-0.3333</formula>
      <formula>0.3333</formula>
    </cfRule>
    <cfRule type="cellIs" dxfId="6" priority="9" operator="notBetween">
      <formula>-0.1</formula>
      <formula>0.1</formula>
    </cfRule>
    <cfRule type="cellIs" dxfId="5" priority="10" operator="between">
      <formula>-0.1</formula>
      <formula>0.1</formula>
    </cfRule>
  </conditionalFormatting>
  <conditionalFormatting sqref="L115">
    <cfRule type="cellIs" dxfId="4" priority="1" operator="equal">
      <formula>""</formula>
    </cfRule>
    <cfRule type="cellIs" dxfId="3" priority="2" operator="notBetween">
      <formula>-0.5</formula>
      <formula>0.5</formula>
    </cfRule>
    <cfRule type="cellIs" dxfId="2" priority="3" operator="notBetween">
      <formula>-0.3333</formula>
      <formula>0.3333</formula>
    </cfRule>
    <cfRule type="cellIs" dxfId="1" priority="4" operator="notBetween">
      <formula>-0.1</formula>
      <formula>0.1</formula>
    </cfRule>
    <cfRule type="cellIs" dxfId="0" priority="5" operator="between">
      <formula>-0.1</formula>
      <formula>0.1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9CCFF"/>
  </sheetPr>
  <dimension ref="A1:G604"/>
  <sheetViews>
    <sheetView workbookViewId="0">
      <selection activeCell="A2" sqref="A2"/>
    </sheetView>
  </sheetViews>
  <sheetFormatPr baseColWidth="10" defaultColWidth="8.83203125" defaultRowHeight="11" x14ac:dyDescent="0.15"/>
  <cols>
    <col min="1" max="1" width="34.5" style="12" customWidth="1"/>
    <col min="2" max="3" width="26.1640625" style="1" customWidth="1"/>
    <col min="4" max="16384" width="8.83203125" style="1"/>
  </cols>
  <sheetData>
    <row r="1" spans="1:7" ht="12" x14ac:dyDescent="0.15">
      <c r="A1" s="116" t="s">
        <v>7</v>
      </c>
    </row>
    <row r="2" spans="1:7" ht="15" x14ac:dyDescent="0.15">
      <c r="A2" s="147"/>
      <c r="B2" s="147"/>
      <c r="C2" s="147"/>
      <c r="D2" s="1" t="str">
        <f>IF(Aloitus_Start!$D$1="Suomi","Muutos",IF(Aloitus_Start!$D$1="Svenska","Förändring","Valitse kieli - Välj spåket"))</f>
        <v>Valitse kieli - Välj spåket</v>
      </c>
      <c r="E2" s="1" t="str">
        <f>IF(Aloitus_Start!$D$1="Suomi","Muutos%",IF(Aloitus_Start!$D$1="Svenska","Förändr%","Valitse kieli - Välj spåket"))</f>
        <v>Valitse kieli - Välj spåket</v>
      </c>
      <c r="F2" s="1" t="str">
        <f>IF(Aloitus_Start!$D$1="Suomi","Huom. - "&amp;B3,IF(Aloitus_Start!$D$1="Svenska","Obs. - "&amp;B3,"Valitse kieli - Välj spåket"))</f>
        <v>Valitse kieli - Välj spåket</v>
      </c>
      <c r="G2" s="1" t="str">
        <f>IF(Aloitus_Start!$D$1="Suomi","Huom. - "&amp;C3,IF(Aloitus_Start!$D$1="Svenska","Obs. - "&amp;C3,"Valitse kieli - Välj spåket"))</f>
        <v>Valitse kieli - Välj spåket</v>
      </c>
    </row>
    <row r="3" spans="1:7" ht="15" x14ac:dyDescent="0.15">
      <c r="A3" s="147"/>
      <c r="B3" s="147"/>
      <c r="C3" s="147"/>
    </row>
    <row r="4" spans="1:7" ht="15" x14ac:dyDescent="0.15">
      <c r="A4" s="147"/>
      <c r="B4" s="147"/>
      <c r="C4" s="147"/>
    </row>
    <row r="5" spans="1:7" ht="15" x14ac:dyDescent="0.15">
      <c r="A5" s="147"/>
      <c r="B5" s="147"/>
      <c r="C5" s="147"/>
      <c r="D5" s="1">
        <f>IF(B5=" ","",C5-B5)</f>
        <v>0</v>
      </c>
      <c r="E5" s="1" t="str">
        <f>IF(B5="","",IF(B5=0,"",IF(B5=" ","",(C5/B5)-1)))</f>
        <v/>
      </c>
      <c r="F5" s="1" t="b">
        <f>IF(B5="",IF(Aloitus_Start!$D$1="Suomi","Tieto puuttuu: "&amp;B$3,IF(Aloitus_Start!$D$1="Svenska","Information saknas: "&amp;B$3)),"")</f>
        <v>0</v>
      </c>
      <c r="G5" s="1" t="b">
        <f>IF(C5="",IF(Aloitus_Start!$D$1="Suomi","Tieto puuttuu: "&amp;C$3,IF(Aloitus_Start!$D$1="Svenska","Information saknas: "&amp;C$3)),"")</f>
        <v>0</v>
      </c>
    </row>
    <row r="6" spans="1:7" ht="15" x14ac:dyDescent="0.15">
      <c r="A6" s="147"/>
      <c r="B6" s="147"/>
      <c r="C6" s="147"/>
      <c r="D6" s="1">
        <f t="shared" ref="D6:D69" si="0">IF(B6=" ","",C6-B6)</f>
        <v>0</v>
      </c>
      <c r="E6" s="1" t="str">
        <f t="shared" ref="E6:E69" si="1">IF(B6="","",IF(B6=0,"",IF(B6=" ","",(C6/B6)-1)))</f>
        <v/>
      </c>
      <c r="F6" s="1" t="b">
        <f>IF(B6="",IF(Aloitus_Start!$D$1="Suomi","Tieto puuttuu: "&amp;B$3,IF(Aloitus_Start!$D$1="Svenska","Information saknas: "&amp;B$3)),"")</f>
        <v>0</v>
      </c>
      <c r="G6" s="1" t="b">
        <f>IF(C6="",IF(Aloitus_Start!$D$1="Suomi","Tieto puuttuu: "&amp;C$3,IF(Aloitus_Start!$D$1="Svenska","Information saknas: "&amp;C$3)),"")</f>
        <v>0</v>
      </c>
    </row>
    <row r="7" spans="1:7" ht="15" x14ac:dyDescent="0.15">
      <c r="A7" s="147"/>
      <c r="B7" s="147"/>
      <c r="C7" s="147"/>
      <c r="D7" s="1">
        <f t="shared" si="0"/>
        <v>0</v>
      </c>
      <c r="E7" s="1" t="str">
        <f t="shared" si="1"/>
        <v/>
      </c>
      <c r="F7" s="1" t="b">
        <f>IF(B7="",IF(Aloitus_Start!$D$1="Suomi","Tieto puuttuu: "&amp;B$3,IF(Aloitus_Start!$D$1="Svenska","Information saknas: "&amp;B$3)),"")</f>
        <v>0</v>
      </c>
      <c r="G7" s="1" t="b">
        <f>IF(C7="",IF(Aloitus_Start!$D$1="Suomi","Tieto puuttuu: "&amp;C$3,IF(Aloitus_Start!$D$1="Svenska","Information saknas: "&amp;C$3)),"")</f>
        <v>0</v>
      </c>
    </row>
    <row r="8" spans="1:7" ht="15" x14ac:dyDescent="0.15">
      <c r="A8" s="147"/>
      <c r="B8" s="147"/>
      <c r="C8" s="147"/>
      <c r="D8" s="1">
        <f t="shared" si="0"/>
        <v>0</v>
      </c>
      <c r="E8" s="1" t="str">
        <f t="shared" si="1"/>
        <v/>
      </c>
      <c r="F8" s="1" t="b">
        <f>IF(B8="",IF(Aloitus_Start!$D$1="Suomi","Tieto puuttuu: "&amp;B$3,IF(Aloitus_Start!$D$1="Svenska","Information saknas: "&amp;B$3)),"")</f>
        <v>0</v>
      </c>
      <c r="G8" s="1" t="b">
        <f>IF(C8="",IF(Aloitus_Start!$D$1="Suomi","Tieto puuttuu: "&amp;C$3,IF(Aloitus_Start!$D$1="Svenska","Information saknas: "&amp;C$3)),"")</f>
        <v>0</v>
      </c>
    </row>
    <row r="9" spans="1:7" ht="15" x14ac:dyDescent="0.15">
      <c r="A9" s="147"/>
      <c r="B9" s="147"/>
      <c r="C9" s="147"/>
      <c r="D9" s="1">
        <f t="shared" si="0"/>
        <v>0</v>
      </c>
      <c r="E9" s="1" t="str">
        <f t="shared" si="1"/>
        <v/>
      </c>
      <c r="F9" s="1" t="b">
        <f>IF(B9="",IF(Aloitus_Start!$D$1="Suomi","Tieto puuttuu: "&amp;B$3,IF(Aloitus_Start!$D$1="Svenska","Information saknas: "&amp;B$3)),"")</f>
        <v>0</v>
      </c>
      <c r="G9" s="1" t="b">
        <f>IF(C9="",IF(Aloitus_Start!$D$1="Suomi","Tieto puuttuu: "&amp;C$3,IF(Aloitus_Start!$D$1="Svenska","Information saknas: "&amp;C$3)),"")</f>
        <v>0</v>
      </c>
    </row>
    <row r="10" spans="1:7" ht="15" x14ac:dyDescent="0.15">
      <c r="A10" s="147"/>
      <c r="B10" s="147"/>
      <c r="C10" s="147"/>
      <c r="D10" s="1">
        <f t="shared" si="0"/>
        <v>0</v>
      </c>
      <c r="E10" s="1" t="str">
        <f t="shared" si="1"/>
        <v/>
      </c>
      <c r="F10" s="1" t="b">
        <f>IF(B10="",IF(Aloitus_Start!$D$1="Suomi","Tieto puuttuu: "&amp;B$3,IF(Aloitus_Start!$D$1="Svenska","Information saknas: "&amp;B$3)),"")</f>
        <v>0</v>
      </c>
      <c r="G10" s="1" t="b">
        <f>IF(C10="",IF(Aloitus_Start!$D$1="Suomi","Tieto puuttuu: "&amp;C$3,IF(Aloitus_Start!$D$1="Svenska","Information saknas: "&amp;C$3)),"")</f>
        <v>0</v>
      </c>
    </row>
    <row r="11" spans="1:7" ht="15" x14ac:dyDescent="0.15">
      <c r="A11" s="147"/>
      <c r="B11" s="147"/>
      <c r="C11" s="147"/>
      <c r="D11" s="1">
        <f t="shared" si="0"/>
        <v>0</v>
      </c>
      <c r="E11" s="1" t="str">
        <f t="shared" si="1"/>
        <v/>
      </c>
      <c r="F11" s="1" t="b">
        <f>IF(B11="",IF(Aloitus_Start!$D$1="Suomi","Tieto puuttuu: "&amp;B$3,IF(Aloitus_Start!$D$1="Svenska","Information saknas: "&amp;B$3)),"")</f>
        <v>0</v>
      </c>
      <c r="G11" s="1" t="b">
        <f>IF(C11="",IF(Aloitus_Start!$D$1="Suomi","Tieto puuttuu: "&amp;C$3,IF(Aloitus_Start!$D$1="Svenska","Information saknas: "&amp;C$3)),"")</f>
        <v>0</v>
      </c>
    </row>
    <row r="12" spans="1:7" ht="15" x14ac:dyDescent="0.15">
      <c r="A12" s="147"/>
      <c r="B12" s="147"/>
      <c r="C12" s="147"/>
      <c r="D12" s="1">
        <f t="shared" si="0"/>
        <v>0</v>
      </c>
      <c r="E12" s="1" t="str">
        <f t="shared" si="1"/>
        <v/>
      </c>
      <c r="F12" s="1" t="b">
        <f>IF(B12="",IF(Aloitus_Start!$D$1="Suomi","Tieto puuttuu: "&amp;B$3,IF(Aloitus_Start!$D$1="Svenska","Information saknas: "&amp;B$3)),"")</f>
        <v>0</v>
      </c>
      <c r="G12" s="1" t="b">
        <f>IF(C12="",IF(Aloitus_Start!$D$1="Suomi","Tieto puuttuu: "&amp;C$3,IF(Aloitus_Start!$D$1="Svenska","Information saknas: "&amp;C$3)),"")</f>
        <v>0</v>
      </c>
    </row>
    <row r="13" spans="1:7" ht="15" x14ac:dyDescent="0.15">
      <c r="A13" s="147"/>
      <c r="B13" s="147"/>
      <c r="C13" s="147"/>
      <c r="D13" s="1">
        <f t="shared" si="0"/>
        <v>0</v>
      </c>
      <c r="E13" s="1" t="str">
        <f t="shared" si="1"/>
        <v/>
      </c>
      <c r="F13" s="1" t="b">
        <f>IF(B13="",IF(Aloitus_Start!$D$1="Suomi","Tieto puuttuu: "&amp;B$3,IF(Aloitus_Start!$D$1="Svenska","Information saknas: "&amp;B$3)),"")</f>
        <v>0</v>
      </c>
      <c r="G13" s="1" t="b">
        <f>IF(C13="",IF(Aloitus_Start!$D$1="Suomi","Tieto puuttuu: "&amp;C$3,IF(Aloitus_Start!$D$1="Svenska","Information saknas: "&amp;C$3)),"")</f>
        <v>0</v>
      </c>
    </row>
    <row r="14" spans="1:7" ht="15" x14ac:dyDescent="0.15">
      <c r="A14" s="147"/>
      <c r="B14" s="147"/>
      <c r="C14" s="147"/>
      <c r="D14" s="1">
        <f t="shared" si="0"/>
        <v>0</v>
      </c>
      <c r="E14" s="1" t="str">
        <f t="shared" si="1"/>
        <v/>
      </c>
      <c r="F14" s="1" t="b">
        <f>IF(B14="",IF(Aloitus_Start!$D$1="Suomi","Tieto puuttuu: "&amp;B$3,IF(Aloitus_Start!$D$1="Svenska","Information saknas: "&amp;B$3)),"")</f>
        <v>0</v>
      </c>
      <c r="G14" s="1" t="b">
        <f>IF(C14="",IF(Aloitus_Start!$D$1="Suomi","Tieto puuttuu: "&amp;C$3,IF(Aloitus_Start!$D$1="Svenska","Information saknas: "&amp;C$3)),"")</f>
        <v>0</v>
      </c>
    </row>
    <row r="15" spans="1:7" ht="15" x14ac:dyDescent="0.15">
      <c r="A15" s="147"/>
      <c r="B15" s="147"/>
      <c r="C15" s="147"/>
      <c r="D15" s="1">
        <f t="shared" si="0"/>
        <v>0</v>
      </c>
      <c r="E15" s="1" t="str">
        <f t="shared" si="1"/>
        <v/>
      </c>
      <c r="F15" s="1" t="b">
        <f>IF(B15="",IF(Aloitus_Start!$D$1="Suomi","Tieto puuttuu: "&amp;B$3,IF(Aloitus_Start!$D$1="Svenska","Information saknas: "&amp;B$3)),"")</f>
        <v>0</v>
      </c>
      <c r="G15" s="1" t="b">
        <f>IF(C15="",IF(Aloitus_Start!$D$1="Suomi","Tieto puuttuu: "&amp;C$3,IF(Aloitus_Start!$D$1="Svenska","Information saknas: "&amp;C$3)),"")</f>
        <v>0</v>
      </c>
    </row>
    <row r="16" spans="1:7" ht="15" x14ac:dyDescent="0.15">
      <c r="A16" s="147"/>
      <c r="B16" s="147"/>
      <c r="C16" s="147"/>
      <c r="D16" s="1">
        <f t="shared" si="0"/>
        <v>0</v>
      </c>
      <c r="E16" s="1" t="str">
        <f t="shared" si="1"/>
        <v/>
      </c>
      <c r="F16" s="1" t="b">
        <f>IF(B16="",IF(Aloitus_Start!$D$1="Suomi","Tieto puuttuu: "&amp;B$3,IF(Aloitus_Start!$D$1="Svenska","Information saknas: "&amp;B$3)),"")</f>
        <v>0</v>
      </c>
      <c r="G16" s="1" t="b">
        <f>IF(C16="",IF(Aloitus_Start!$D$1="Suomi","Tieto puuttuu: "&amp;C$3,IF(Aloitus_Start!$D$1="Svenska","Information saknas: "&amp;C$3)),"")</f>
        <v>0</v>
      </c>
    </row>
    <row r="17" spans="1:7" ht="15" x14ac:dyDescent="0.15">
      <c r="A17" s="147"/>
      <c r="B17" s="147"/>
      <c r="C17" s="147"/>
      <c r="D17" s="1">
        <f t="shared" si="0"/>
        <v>0</v>
      </c>
      <c r="E17" s="1" t="str">
        <f t="shared" si="1"/>
        <v/>
      </c>
      <c r="F17" s="1" t="b">
        <f>IF(B17="",IF(Aloitus_Start!$D$1="Suomi","Tieto puuttuu: "&amp;B$3,IF(Aloitus_Start!$D$1="Svenska","Information saknas: "&amp;B$3)),"")</f>
        <v>0</v>
      </c>
      <c r="G17" s="1" t="b">
        <f>IF(C17="",IF(Aloitus_Start!$D$1="Suomi","Tieto puuttuu: "&amp;C$3,IF(Aloitus_Start!$D$1="Svenska","Information saknas: "&amp;C$3)),"")</f>
        <v>0</v>
      </c>
    </row>
    <row r="18" spans="1:7" ht="15" x14ac:dyDescent="0.15">
      <c r="A18" s="147"/>
      <c r="B18" s="147"/>
      <c r="C18" s="147"/>
      <c r="D18" s="1">
        <f t="shared" si="0"/>
        <v>0</v>
      </c>
      <c r="E18" s="1" t="str">
        <f t="shared" si="1"/>
        <v/>
      </c>
      <c r="F18" s="1" t="b">
        <f>IF(B18="",IF(Aloitus_Start!$D$1="Suomi","Tieto puuttuu: "&amp;B$3,IF(Aloitus_Start!$D$1="Svenska","Information saknas: "&amp;B$3)),"")</f>
        <v>0</v>
      </c>
      <c r="G18" s="1" t="b">
        <f>IF(C18="",IF(Aloitus_Start!$D$1="Suomi","Tieto puuttuu: "&amp;C$3,IF(Aloitus_Start!$D$1="Svenska","Information saknas: "&amp;C$3)),"")</f>
        <v>0</v>
      </c>
    </row>
    <row r="19" spans="1:7" ht="15" x14ac:dyDescent="0.15">
      <c r="A19" s="147"/>
      <c r="B19" s="147"/>
      <c r="C19" s="147"/>
      <c r="D19" s="1">
        <f t="shared" si="0"/>
        <v>0</v>
      </c>
      <c r="E19" s="1" t="str">
        <f t="shared" si="1"/>
        <v/>
      </c>
      <c r="F19" s="1" t="b">
        <f>IF(B19="",IF(Aloitus_Start!$D$1="Suomi","Tieto puuttuu: "&amp;B$3,IF(Aloitus_Start!$D$1="Svenska","Information saknas: "&amp;B$3)),"")</f>
        <v>0</v>
      </c>
      <c r="G19" s="1" t="b">
        <f>IF(C19="",IF(Aloitus_Start!$D$1="Suomi","Tieto puuttuu: "&amp;C$3,IF(Aloitus_Start!$D$1="Svenska","Information saknas: "&amp;C$3)),"")</f>
        <v>0</v>
      </c>
    </row>
    <row r="20" spans="1:7" ht="15" x14ac:dyDescent="0.15">
      <c r="A20" s="147"/>
      <c r="B20" s="147"/>
      <c r="C20" s="147"/>
      <c r="D20" s="1">
        <f t="shared" si="0"/>
        <v>0</v>
      </c>
      <c r="E20" s="1" t="str">
        <f t="shared" si="1"/>
        <v/>
      </c>
      <c r="F20" s="1" t="b">
        <f>IF(B20="",IF(Aloitus_Start!$D$1="Suomi","Tieto puuttuu: "&amp;B$3,IF(Aloitus_Start!$D$1="Svenska","Information saknas: "&amp;B$3)),"")</f>
        <v>0</v>
      </c>
      <c r="G20" s="1" t="b">
        <f>IF(C20="",IF(Aloitus_Start!$D$1="Suomi","Tieto puuttuu: "&amp;C$3,IF(Aloitus_Start!$D$1="Svenska","Information saknas: "&amp;C$3)),"")</f>
        <v>0</v>
      </c>
    </row>
    <row r="21" spans="1:7" ht="15" x14ac:dyDescent="0.15">
      <c r="A21" s="147"/>
      <c r="B21" s="147"/>
      <c r="C21" s="147"/>
      <c r="D21" s="1">
        <f t="shared" si="0"/>
        <v>0</v>
      </c>
      <c r="E21" s="1" t="str">
        <f t="shared" si="1"/>
        <v/>
      </c>
      <c r="F21" s="1" t="b">
        <f>IF(B21="",IF(Aloitus_Start!$D$1="Suomi","Tieto puuttuu: "&amp;B$3,IF(Aloitus_Start!$D$1="Svenska","Information saknas: "&amp;B$3)),"")</f>
        <v>0</v>
      </c>
      <c r="G21" s="1" t="b">
        <f>IF(C21="",IF(Aloitus_Start!$D$1="Suomi","Tieto puuttuu: "&amp;C$3,IF(Aloitus_Start!$D$1="Svenska","Information saknas: "&amp;C$3)),"")</f>
        <v>0</v>
      </c>
    </row>
    <row r="22" spans="1:7" ht="15" x14ac:dyDescent="0.15">
      <c r="A22" s="147"/>
      <c r="B22" s="147"/>
      <c r="C22" s="147"/>
      <c r="D22" s="1">
        <f t="shared" si="0"/>
        <v>0</v>
      </c>
      <c r="E22" s="1" t="str">
        <f t="shared" si="1"/>
        <v/>
      </c>
      <c r="F22" s="1" t="b">
        <f>IF(B22="",IF(Aloitus_Start!$D$1="Suomi","Tieto puuttuu: "&amp;B$3,IF(Aloitus_Start!$D$1="Svenska","Information saknas: "&amp;B$3)),"")</f>
        <v>0</v>
      </c>
      <c r="G22" s="1" t="b">
        <f>IF(C22="",IF(Aloitus_Start!$D$1="Suomi","Tieto puuttuu: "&amp;C$3,IF(Aloitus_Start!$D$1="Svenska","Information saknas: "&amp;C$3)),"")</f>
        <v>0</v>
      </c>
    </row>
    <row r="23" spans="1:7" ht="15" x14ac:dyDescent="0.15">
      <c r="A23" s="147"/>
      <c r="B23" s="147"/>
      <c r="C23" s="147"/>
      <c r="D23" s="1">
        <f t="shared" si="0"/>
        <v>0</v>
      </c>
      <c r="E23" s="1" t="str">
        <f t="shared" si="1"/>
        <v/>
      </c>
      <c r="F23" s="1" t="b">
        <f>IF(B23="",IF(Aloitus_Start!$D$1="Suomi","Tieto puuttuu: "&amp;B$3,IF(Aloitus_Start!$D$1="Svenska","Information saknas: "&amp;B$3)),"")</f>
        <v>0</v>
      </c>
      <c r="G23" s="1" t="b">
        <f>IF(C23="",IF(Aloitus_Start!$D$1="Suomi","Tieto puuttuu: "&amp;C$3,IF(Aloitus_Start!$D$1="Svenska","Information saknas: "&amp;C$3)),"")</f>
        <v>0</v>
      </c>
    </row>
    <row r="24" spans="1:7" ht="15" x14ac:dyDescent="0.15">
      <c r="A24" s="147"/>
      <c r="B24" s="147"/>
      <c r="C24" s="147"/>
      <c r="D24" s="1">
        <f t="shared" si="0"/>
        <v>0</v>
      </c>
      <c r="E24" s="1" t="str">
        <f t="shared" si="1"/>
        <v/>
      </c>
      <c r="F24" s="1" t="b">
        <f>IF(B24="",IF(Aloitus_Start!$D$1="Suomi","Tieto puuttuu: "&amp;B$3,IF(Aloitus_Start!$D$1="Svenska","Information saknas: "&amp;B$3)),"")</f>
        <v>0</v>
      </c>
      <c r="G24" s="1" t="b">
        <f>IF(C24="",IF(Aloitus_Start!$D$1="Suomi","Tieto puuttuu: "&amp;C$3,IF(Aloitus_Start!$D$1="Svenska","Information saknas: "&amp;C$3)),"")</f>
        <v>0</v>
      </c>
    </row>
    <row r="25" spans="1:7" ht="15" x14ac:dyDescent="0.15">
      <c r="A25" s="147"/>
      <c r="B25" s="147"/>
      <c r="C25" s="147"/>
      <c r="D25" s="1">
        <f t="shared" si="0"/>
        <v>0</v>
      </c>
      <c r="E25" s="1" t="str">
        <f t="shared" si="1"/>
        <v/>
      </c>
      <c r="F25" s="1" t="b">
        <f>IF(B25="",IF(Aloitus_Start!$D$1="Suomi","Tieto puuttuu: "&amp;B$3,IF(Aloitus_Start!$D$1="Svenska","Information saknas: "&amp;B$3)),"")</f>
        <v>0</v>
      </c>
      <c r="G25" s="1" t="b">
        <f>IF(C25="",IF(Aloitus_Start!$D$1="Suomi","Tieto puuttuu: "&amp;C$3,IF(Aloitus_Start!$D$1="Svenska","Information saknas: "&amp;C$3)),"")</f>
        <v>0</v>
      </c>
    </row>
    <row r="26" spans="1:7" ht="15" x14ac:dyDescent="0.15">
      <c r="A26" s="147"/>
      <c r="B26" s="147"/>
      <c r="C26" s="147"/>
      <c r="D26" s="1">
        <f t="shared" si="0"/>
        <v>0</v>
      </c>
      <c r="E26" s="1" t="str">
        <f t="shared" si="1"/>
        <v/>
      </c>
      <c r="F26" s="1" t="b">
        <f>IF(B26="",IF(Aloitus_Start!$D$1="Suomi","Tieto puuttuu: "&amp;B$3,IF(Aloitus_Start!$D$1="Svenska","Information saknas: "&amp;B$3)),"")</f>
        <v>0</v>
      </c>
      <c r="G26" s="1" t="b">
        <f>IF(C26="",IF(Aloitus_Start!$D$1="Suomi","Tieto puuttuu: "&amp;C$3,IF(Aloitus_Start!$D$1="Svenska","Information saknas: "&amp;C$3)),"")</f>
        <v>0</v>
      </c>
    </row>
    <row r="27" spans="1:7" ht="15" x14ac:dyDescent="0.15">
      <c r="A27" s="147"/>
      <c r="B27" s="147"/>
      <c r="C27" s="147"/>
      <c r="D27" s="1">
        <f t="shared" si="0"/>
        <v>0</v>
      </c>
      <c r="E27" s="1" t="str">
        <f t="shared" si="1"/>
        <v/>
      </c>
      <c r="F27" s="1" t="b">
        <f>IF(B27="",IF(Aloitus_Start!$D$1="Suomi","Tieto puuttuu: "&amp;B$3,IF(Aloitus_Start!$D$1="Svenska","Information saknas: "&amp;B$3)),"")</f>
        <v>0</v>
      </c>
      <c r="G27" s="1" t="b">
        <f>IF(C27="",IF(Aloitus_Start!$D$1="Suomi","Tieto puuttuu: "&amp;C$3,IF(Aloitus_Start!$D$1="Svenska","Information saknas: "&amp;C$3)),"")</f>
        <v>0</v>
      </c>
    </row>
    <row r="28" spans="1:7" ht="15" x14ac:dyDescent="0.15">
      <c r="A28" s="147"/>
      <c r="B28" s="147"/>
      <c r="C28" s="147"/>
      <c r="D28" s="1">
        <f t="shared" si="0"/>
        <v>0</v>
      </c>
      <c r="E28" s="1" t="str">
        <f t="shared" si="1"/>
        <v/>
      </c>
      <c r="F28" s="1" t="b">
        <f>IF(B28="",IF(Aloitus_Start!$D$1="Suomi","Tieto puuttuu: "&amp;B$3,IF(Aloitus_Start!$D$1="Svenska","Information saknas: "&amp;B$3)),"")</f>
        <v>0</v>
      </c>
      <c r="G28" s="1" t="b">
        <f>IF(C28="",IF(Aloitus_Start!$D$1="Suomi","Tieto puuttuu: "&amp;C$3,IF(Aloitus_Start!$D$1="Svenska","Information saknas: "&amp;C$3)),"")</f>
        <v>0</v>
      </c>
    </row>
    <row r="29" spans="1:7" ht="15" x14ac:dyDescent="0.15">
      <c r="A29" s="147"/>
      <c r="B29" s="147"/>
      <c r="C29" s="147"/>
      <c r="D29" s="1">
        <f t="shared" si="0"/>
        <v>0</v>
      </c>
      <c r="E29" s="1" t="str">
        <f t="shared" si="1"/>
        <v/>
      </c>
      <c r="F29" s="1" t="b">
        <f>IF(B29="",IF(Aloitus_Start!$D$1="Suomi","Tieto puuttuu: "&amp;B$3,IF(Aloitus_Start!$D$1="Svenska","Information saknas: "&amp;B$3)),"")</f>
        <v>0</v>
      </c>
      <c r="G29" s="1" t="b">
        <f>IF(C29="",IF(Aloitus_Start!$D$1="Suomi","Tieto puuttuu: "&amp;C$3,IF(Aloitus_Start!$D$1="Svenska","Information saknas: "&amp;C$3)),"")</f>
        <v>0</v>
      </c>
    </row>
    <row r="30" spans="1:7" ht="15" x14ac:dyDescent="0.15">
      <c r="A30" s="147"/>
      <c r="B30" s="147"/>
      <c r="C30" s="147"/>
      <c r="D30" s="1">
        <f t="shared" si="0"/>
        <v>0</v>
      </c>
      <c r="E30" s="1" t="str">
        <f t="shared" si="1"/>
        <v/>
      </c>
      <c r="F30" s="1" t="b">
        <f>IF(B30="",IF(Aloitus_Start!$D$1="Suomi","Tieto puuttuu: "&amp;B$3,IF(Aloitus_Start!$D$1="Svenska","Information saknas: "&amp;B$3)),"")</f>
        <v>0</v>
      </c>
      <c r="G30" s="1" t="b">
        <f>IF(C30="",IF(Aloitus_Start!$D$1="Suomi","Tieto puuttuu: "&amp;C$3,IF(Aloitus_Start!$D$1="Svenska","Information saknas: "&amp;C$3)),"")</f>
        <v>0</v>
      </c>
    </row>
    <row r="31" spans="1:7" ht="15" x14ac:dyDescent="0.15">
      <c r="A31" s="147"/>
      <c r="B31" s="147"/>
      <c r="C31" s="147"/>
      <c r="D31" s="1">
        <f t="shared" si="0"/>
        <v>0</v>
      </c>
      <c r="E31" s="1" t="str">
        <f t="shared" si="1"/>
        <v/>
      </c>
      <c r="F31" s="1" t="b">
        <f>IF(B31="",IF(Aloitus_Start!$D$1="Suomi","Tieto puuttuu: "&amp;B$3,IF(Aloitus_Start!$D$1="Svenska","Information saknas: "&amp;B$3)),"")</f>
        <v>0</v>
      </c>
      <c r="G31" s="1" t="b">
        <f>IF(C31="",IF(Aloitus_Start!$D$1="Suomi","Tieto puuttuu: "&amp;C$3,IF(Aloitus_Start!$D$1="Svenska","Information saknas: "&amp;C$3)),"")</f>
        <v>0</v>
      </c>
    </row>
    <row r="32" spans="1:7" ht="15" x14ac:dyDescent="0.15">
      <c r="A32" s="147"/>
      <c r="B32" s="147"/>
      <c r="C32" s="147"/>
      <c r="D32" s="1">
        <f t="shared" si="0"/>
        <v>0</v>
      </c>
      <c r="E32" s="1" t="str">
        <f t="shared" si="1"/>
        <v/>
      </c>
      <c r="F32" s="1" t="b">
        <f>IF(B32="",IF(Aloitus_Start!$D$1="Suomi","Tieto puuttuu: "&amp;B$3,IF(Aloitus_Start!$D$1="Svenska","Information saknas: "&amp;B$3)),"")</f>
        <v>0</v>
      </c>
      <c r="G32" s="1" t="b">
        <f>IF(C32="",IF(Aloitus_Start!$D$1="Suomi","Tieto puuttuu: "&amp;C$3,IF(Aloitus_Start!$D$1="Svenska","Information saknas: "&amp;C$3)),"")</f>
        <v>0</v>
      </c>
    </row>
    <row r="33" spans="1:7" ht="15" x14ac:dyDescent="0.15">
      <c r="A33" s="147"/>
      <c r="B33" s="147"/>
      <c r="C33" s="147"/>
      <c r="D33" s="1">
        <f t="shared" si="0"/>
        <v>0</v>
      </c>
      <c r="E33" s="1" t="str">
        <f t="shared" si="1"/>
        <v/>
      </c>
      <c r="F33" s="1" t="b">
        <f>IF(B33="",IF(Aloitus_Start!$D$1="Suomi","Tieto puuttuu: "&amp;B$3,IF(Aloitus_Start!$D$1="Svenska","Information saknas: "&amp;B$3)),"")</f>
        <v>0</v>
      </c>
      <c r="G33" s="1" t="b">
        <f>IF(C33="",IF(Aloitus_Start!$D$1="Suomi","Tieto puuttuu: "&amp;C$3,IF(Aloitus_Start!$D$1="Svenska","Information saknas: "&amp;C$3)),"")</f>
        <v>0</v>
      </c>
    </row>
    <row r="34" spans="1:7" ht="15" x14ac:dyDescent="0.15">
      <c r="A34" s="147"/>
      <c r="B34" s="147"/>
      <c r="C34" s="147"/>
      <c r="D34" s="1">
        <f t="shared" si="0"/>
        <v>0</v>
      </c>
      <c r="E34" s="1" t="str">
        <f t="shared" si="1"/>
        <v/>
      </c>
      <c r="F34" s="1" t="b">
        <f>IF(B34="",IF(Aloitus_Start!$D$1="Suomi","Tieto puuttuu: "&amp;B$3,IF(Aloitus_Start!$D$1="Svenska","Information saknas: "&amp;B$3)),"")</f>
        <v>0</v>
      </c>
      <c r="G34" s="1" t="b">
        <f>IF(C34="",IF(Aloitus_Start!$D$1="Suomi","Tieto puuttuu: "&amp;C$3,IF(Aloitus_Start!$D$1="Svenska","Information saknas: "&amp;C$3)),"")</f>
        <v>0</v>
      </c>
    </row>
    <row r="35" spans="1:7" ht="15" x14ac:dyDescent="0.15">
      <c r="A35" s="147"/>
      <c r="B35" s="147"/>
      <c r="C35" s="147"/>
      <c r="D35" s="1">
        <f t="shared" si="0"/>
        <v>0</v>
      </c>
      <c r="E35" s="1" t="str">
        <f t="shared" si="1"/>
        <v/>
      </c>
      <c r="F35" s="1" t="b">
        <f>IF(B35="",IF(Aloitus_Start!$D$1="Suomi","Tieto puuttuu: "&amp;B$3,IF(Aloitus_Start!$D$1="Svenska","Information saknas: "&amp;B$3)),"")</f>
        <v>0</v>
      </c>
      <c r="G35" s="1" t="b">
        <f>IF(C35="",IF(Aloitus_Start!$D$1="Suomi","Tieto puuttuu: "&amp;C$3,IF(Aloitus_Start!$D$1="Svenska","Information saknas: "&amp;C$3)),"")</f>
        <v>0</v>
      </c>
    </row>
    <row r="36" spans="1:7" ht="15" x14ac:dyDescent="0.15">
      <c r="A36" s="147"/>
      <c r="B36" s="147"/>
      <c r="C36" s="147"/>
      <c r="D36" s="1">
        <f t="shared" si="0"/>
        <v>0</v>
      </c>
      <c r="E36" s="1" t="str">
        <f t="shared" si="1"/>
        <v/>
      </c>
      <c r="F36" s="1" t="b">
        <f>IF(B36="",IF(Aloitus_Start!$D$1="Suomi","Tieto puuttuu: "&amp;B$3,IF(Aloitus_Start!$D$1="Svenska","Information saknas: "&amp;B$3)),"")</f>
        <v>0</v>
      </c>
      <c r="G36" s="1" t="b">
        <f>IF(C36="",IF(Aloitus_Start!$D$1="Suomi","Tieto puuttuu: "&amp;C$3,IF(Aloitus_Start!$D$1="Svenska","Information saknas: "&amp;C$3)),"")</f>
        <v>0</v>
      </c>
    </row>
    <row r="37" spans="1:7" ht="15" x14ac:dyDescent="0.15">
      <c r="A37" s="147"/>
      <c r="B37" s="147"/>
      <c r="C37" s="147"/>
      <c r="D37" s="1">
        <f t="shared" si="0"/>
        <v>0</v>
      </c>
      <c r="E37" s="1" t="str">
        <f t="shared" si="1"/>
        <v/>
      </c>
      <c r="F37" s="1" t="b">
        <f>IF(B37="",IF(Aloitus_Start!$D$1="Suomi","Tieto puuttuu: "&amp;B$3,IF(Aloitus_Start!$D$1="Svenska","Information saknas: "&amp;B$3)),"")</f>
        <v>0</v>
      </c>
      <c r="G37" s="1" t="b">
        <f>IF(C37="",IF(Aloitus_Start!$D$1="Suomi","Tieto puuttuu: "&amp;C$3,IF(Aloitus_Start!$D$1="Svenska","Information saknas: "&amp;C$3)),"")</f>
        <v>0</v>
      </c>
    </row>
    <row r="38" spans="1:7" ht="15" x14ac:dyDescent="0.15">
      <c r="A38" s="147"/>
      <c r="B38" s="147"/>
      <c r="C38" s="147"/>
      <c r="D38" s="1">
        <f t="shared" si="0"/>
        <v>0</v>
      </c>
      <c r="E38" s="1" t="str">
        <f t="shared" si="1"/>
        <v/>
      </c>
      <c r="F38" s="1" t="b">
        <f>IF(B38="",IF(Aloitus_Start!$D$1="Suomi","Tieto puuttuu: "&amp;B$3,IF(Aloitus_Start!$D$1="Svenska","Information saknas: "&amp;B$3)),"")</f>
        <v>0</v>
      </c>
      <c r="G38" s="1" t="b">
        <f>IF(C38="",IF(Aloitus_Start!$D$1="Suomi","Tieto puuttuu: "&amp;C$3,IF(Aloitus_Start!$D$1="Svenska","Information saknas: "&amp;C$3)),"")</f>
        <v>0</v>
      </c>
    </row>
    <row r="39" spans="1:7" ht="15" x14ac:dyDescent="0.15">
      <c r="A39" s="147"/>
      <c r="B39" s="147"/>
      <c r="C39" s="147"/>
      <c r="D39" s="1">
        <f t="shared" si="0"/>
        <v>0</v>
      </c>
      <c r="E39" s="1" t="str">
        <f t="shared" si="1"/>
        <v/>
      </c>
      <c r="F39" s="1" t="b">
        <f>IF(B39="",IF(Aloitus_Start!$D$1="Suomi","Tieto puuttuu: "&amp;B$3,IF(Aloitus_Start!$D$1="Svenska","Information saknas: "&amp;B$3)),"")</f>
        <v>0</v>
      </c>
      <c r="G39" s="1" t="b">
        <f>IF(C39="",IF(Aloitus_Start!$D$1="Suomi","Tieto puuttuu: "&amp;C$3,IF(Aloitus_Start!$D$1="Svenska","Information saknas: "&amp;C$3)),"")</f>
        <v>0</v>
      </c>
    </row>
    <row r="40" spans="1:7" ht="15" x14ac:dyDescent="0.15">
      <c r="A40" s="147"/>
      <c r="B40" s="147"/>
      <c r="C40" s="147"/>
      <c r="D40" s="1">
        <f t="shared" si="0"/>
        <v>0</v>
      </c>
      <c r="E40" s="1" t="str">
        <f t="shared" si="1"/>
        <v/>
      </c>
      <c r="F40" s="1" t="b">
        <f>IF(B40="",IF(Aloitus_Start!$D$1="Suomi","Tieto puuttuu: "&amp;B$3,IF(Aloitus_Start!$D$1="Svenska","Information saknas: "&amp;B$3)),"")</f>
        <v>0</v>
      </c>
      <c r="G40" s="1" t="b">
        <f>IF(C40="",IF(Aloitus_Start!$D$1="Suomi","Tieto puuttuu: "&amp;C$3,IF(Aloitus_Start!$D$1="Svenska","Information saknas: "&amp;C$3)),"")</f>
        <v>0</v>
      </c>
    </row>
    <row r="41" spans="1:7" ht="15" x14ac:dyDescent="0.15">
      <c r="A41" s="147"/>
      <c r="B41" s="147"/>
      <c r="C41" s="147"/>
      <c r="D41" s="1">
        <f t="shared" si="0"/>
        <v>0</v>
      </c>
      <c r="E41" s="1" t="str">
        <f t="shared" si="1"/>
        <v/>
      </c>
      <c r="F41" s="1" t="b">
        <f>IF(B41="",IF(Aloitus_Start!$D$1="Suomi","Tieto puuttuu: "&amp;B$3,IF(Aloitus_Start!$D$1="Svenska","Information saknas: "&amp;B$3)),"")</f>
        <v>0</v>
      </c>
      <c r="G41" s="1" t="b">
        <f>IF(C41="",IF(Aloitus_Start!$D$1="Suomi","Tieto puuttuu: "&amp;C$3,IF(Aloitus_Start!$D$1="Svenska","Information saknas: "&amp;C$3)),"")</f>
        <v>0</v>
      </c>
    </row>
    <row r="42" spans="1:7" ht="15" x14ac:dyDescent="0.15">
      <c r="A42" s="147"/>
      <c r="B42" s="147"/>
      <c r="C42" s="147"/>
      <c r="D42" s="1">
        <f t="shared" si="0"/>
        <v>0</v>
      </c>
      <c r="E42" s="1" t="str">
        <f t="shared" si="1"/>
        <v/>
      </c>
      <c r="F42" s="1" t="b">
        <f>IF(B42="",IF(Aloitus_Start!$D$1="Suomi","Tieto puuttuu: "&amp;B$3,IF(Aloitus_Start!$D$1="Svenska","Information saknas: "&amp;B$3)),"")</f>
        <v>0</v>
      </c>
      <c r="G42" s="1" t="b">
        <f>IF(C42="",IF(Aloitus_Start!$D$1="Suomi","Tieto puuttuu: "&amp;C$3,IF(Aloitus_Start!$D$1="Svenska","Information saknas: "&amp;C$3)),"")</f>
        <v>0</v>
      </c>
    </row>
    <row r="43" spans="1:7" ht="15" x14ac:dyDescent="0.15">
      <c r="A43" s="147"/>
      <c r="B43" s="147"/>
      <c r="C43" s="147"/>
      <c r="D43" s="1">
        <f t="shared" si="0"/>
        <v>0</v>
      </c>
      <c r="E43" s="1" t="str">
        <f t="shared" si="1"/>
        <v/>
      </c>
      <c r="F43" s="1" t="b">
        <f>IF(B43="",IF(Aloitus_Start!$D$1="Suomi","Tieto puuttuu: "&amp;B$3,IF(Aloitus_Start!$D$1="Svenska","Information saknas: "&amp;B$3)),"")</f>
        <v>0</v>
      </c>
      <c r="G43" s="1" t="b">
        <f>IF(C43="",IF(Aloitus_Start!$D$1="Suomi","Tieto puuttuu: "&amp;C$3,IF(Aloitus_Start!$D$1="Svenska","Information saknas: "&amp;C$3)),"")</f>
        <v>0</v>
      </c>
    </row>
    <row r="44" spans="1:7" ht="15" x14ac:dyDescent="0.15">
      <c r="A44" s="147"/>
      <c r="B44" s="147"/>
      <c r="C44" s="147"/>
      <c r="D44" s="1">
        <f t="shared" si="0"/>
        <v>0</v>
      </c>
      <c r="E44" s="1" t="str">
        <f t="shared" si="1"/>
        <v/>
      </c>
      <c r="F44" s="1" t="b">
        <f>IF(B44="",IF(Aloitus_Start!$D$1="Suomi","Tieto puuttuu: "&amp;B$3,IF(Aloitus_Start!$D$1="Svenska","Information saknas: "&amp;B$3)),"")</f>
        <v>0</v>
      </c>
      <c r="G44" s="1" t="b">
        <f>IF(C44="",IF(Aloitus_Start!$D$1="Suomi","Tieto puuttuu: "&amp;C$3,IF(Aloitus_Start!$D$1="Svenska","Information saknas: "&amp;C$3)),"")</f>
        <v>0</v>
      </c>
    </row>
    <row r="45" spans="1:7" ht="15" x14ac:dyDescent="0.15">
      <c r="A45" s="147"/>
      <c r="B45" s="147"/>
      <c r="C45" s="147"/>
      <c r="D45" s="1">
        <f t="shared" si="0"/>
        <v>0</v>
      </c>
      <c r="E45" s="1" t="str">
        <f t="shared" si="1"/>
        <v/>
      </c>
      <c r="F45" s="1" t="b">
        <f>IF(B45="",IF(Aloitus_Start!$D$1="Suomi","Tieto puuttuu: "&amp;B$3,IF(Aloitus_Start!$D$1="Svenska","Information saknas: "&amp;B$3)),"")</f>
        <v>0</v>
      </c>
      <c r="G45" s="1" t="b">
        <f>IF(C45="",IF(Aloitus_Start!$D$1="Suomi","Tieto puuttuu: "&amp;C$3,IF(Aloitus_Start!$D$1="Svenska","Information saknas: "&amp;C$3)),"")</f>
        <v>0</v>
      </c>
    </row>
    <row r="46" spans="1:7" ht="15" x14ac:dyDescent="0.15">
      <c r="A46" s="147"/>
      <c r="B46" s="147"/>
      <c r="C46" s="147"/>
      <c r="D46" s="1">
        <f t="shared" si="0"/>
        <v>0</v>
      </c>
      <c r="E46" s="1" t="str">
        <f t="shared" si="1"/>
        <v/>
      </c>
      <c r="F46" s="1" t="b">
        <f>IF(B46="",IF(Aloitus_Start!$D$1="Suomi","Tieto puuttuu: "&amp;B$3,IF(Aloitus_Start!$D$1="Svenska","Information saknas: "&amp;B$3)),"")</f>
        <v>0</v>
      </c>
      <c r="G46" s="1" t="b">
        <f>IF(C46="",IF(Aloitus_Start!$D$1="Suomi","Tieto puuttuu: "&amp;C$3,IF(Aloitus_Start!$D$1="Svenska","Information saknas: "&amp;C$3)),"")</f>
        <v>0</v>
      </c>
    </row>
    <row r="47" spans="1:7" ht="15" x14ac:dyDescent="0.15">
      <c r="A47" s="147"/>
      <c r="B47" s="147"/>
      <c r="C47" s="147"/>
      <c r="D47" s="1">
        <f t="shared" si="0"/>
        <v>0</v>
      </c>
      <c r="E47" s="1" t="str">
        <f t="shared" si="1"/>
        <v/>
      </c>
      <c r="F47" s="1" t="b">
        <f>IF(B47="",IF(Aloitus_Start!$D$1="Suomi","Tieto puuttuu: "&amp;B$3,IF(Aloitus_Start!$D$1="Svenska","Information saknas: "&amp;B$3)),"")</f>
        <v>0</v>
      </c>
      <c r="G47" s="1" t="b">
        <f>IF(C47="",IF(Aloitus_Start!$D$1="Suomi","Tieto puuttuu: "&amp;C$3,IF(Aloitus_Start!$D$1="Svenska","Information saknas: "&amp;C$3)),"")</f>
        <v>0</v>
      </c>
    </row>
    <row r="48" spans="1:7" ht="15" x14ac:dyDescent="0.15">
      <c r="A48" s="147"/>
      <c r="B48" s="147"/>
      <c r="C48" s="147"/>
      <c r="D48" s="1">
        <f t="shared" si="0"/>
        <v>0</v>
      </c>
      <c r="E48" s="1" t="str">
        <f t="shared" si="1"/>
        <v/>
      </c>
      <c r="F48" s="1" t="b">
        <f>IF(B48="",IF(Aloitus_Start!$D$1="Suomi","Tieto puuttuu: "&amp;B$3,IF(Aloitus_Start!$D$1="Svenska","Information saknas: "&amp;B$3)),"")</f>
        <v>0</v>
      </c>
      <c r="G48" s="1" t="b">
        <f>IF(C48="",IF(Aloitus_Start!$D$1="Suomi","Tieto puuttuu: "&amp;C$3,IF(Aloitus_Start!$D$1="Svenska","Information saknas: "&amp;C$3)),"")</f>
        <v>0</v>
      </c>
    </row>
    <row r="49" spans="1:7" ht="15" x14ac:dyDescent="0.15">
      <c r="A49" s="147"/>
      <c r="B49" s="147"/>
      <c r="C49" s="147"/>
      <c r="D49" s="1">
        <f t="shared" si="0"/>
        <v>0</v>
      </c>
      <c r="E49" s="1" t="str">
        <f t="shared" si="1"/>
        <v/>
      </c>
      <c r="F49" s="1" t="b">
        <f>IF(B49="",IF(Aloitus_Start!$D$1="Suomi","Tieto puuttuu: "&amp;B$3,IF(Aloitus_Start!$D$1="Svenska","Information saknas: "&amp;B$3)),"")</f>
        <v>0</v>
      </c>
      <c r="G49" s="1" t="b">
        <f>IF(C49="",IF(Aloitus_Start!$D$1="Suomi","Tieto puuttuu: "&amp;C$3,IF(Aloitus_Start!$D$1="Svenska","Information saknas: "&amp;C$3)),"")</f>
        <v>0</v>
      </c>
    </row>
    <row r="50" spans="1:7" ht="15" x14ac:dyDescent="0.15">
      <c r="A50" s="147"/>
      <c r="B50" s="147"/>
      <c r="C50" s="147"/>
      <c r="D50" s="1">
        <f t="shared" si="0"/>
        <v>0</v>
      </c>
      <c r="E50" s="1" t="str">
        <f t="shared" si="1"/>
        <v/>
      </c>
      <c r="F50" s="1" t="b">
        <f>IF(B50="",IF(Aloitus_Start!$D$1="Suomi","Tieto puuttuu: "&amp;B$3,IF(Aloitus_Start!$D$1="Svenska","Information saknas: "&amp;B$3)),"")</f>
        <v>0</v>
      </c>
      <c r="G50" s="1" t="b">
        <f>IF(C50="",IF(Aloitus_Start!$D$1="Suomi","Tieto puuttuu: "&amp;C$3,IF(Aloitus_Start!$D$1="Svenska","Information saknas: "&amp;C$3)),"")</f>
        <v>0</v>
      </c>
    </row>
    <row r="51" spans="1:7" ht="15" x14ac:dyDescent="0.15">
      <c r="A51" s="147"/>
      <c r="B51" s="147"/>
      <c r="C51" s="147"/>
      <c r="D51" s="1">
        <f t="shared" si="0"/>
        <v>0</v>
      </c>
      <c r="E51" s="1" t="str">
        <f t="shared" si="1"/>
        <v/>
      </c>
      <c r="F51" s="1" t="b">
        <f>IF(B51="",IF(Aloitus_Start!$D$1="Suomi","Tieto puuttuu: "&amp;B$3,IF(Aloitus_Start!$D$1="Svenska","Information saknas: "&amp;B$3)),"")</f>
        <v>0</v>
      </c>
      <c r="G51" s="1" t="b">
        <f>IF(C51="",IF(Aloitus_Start!$D$1="Suomi","Tieto puuttuu: "&amp;C$3,IF(Aloitus_Start!$D$1="Svenska","Information saknas: "&amp;C$3)),"")</f>
        <v>0</v>
      </c>
    </row>
    <row r="52" spans="1:7" ht="15" x14ac:dyDescent="0.15">
      <c r="A52" s="147"/>
      <c r="B52" s="147"/>
      <c r="C52" s="147"/>
      <c r="D52" s="1">
        <f t="shared" si="0"/>
        <v>0</v>
      </c>
      <c r="E52" s="1" t="str">
        <f t="shared" si="1"/>
        <v/>
      </c>
      <c r="F52" s="1" t="b">
        <f>IF(B52="",IF(Aloitus_Start!$D$1="Suomi","Tieto puuttuu: "&amp;B$3,IF(Aloitus_Start!$D$1="Svenska","Information saknas: "&amp;B$3)),"")</f>
        <v>0</v>
      </c>
      <c r="G52" s="1" t="b">
        <f>IF(C52="",IF(Aloitus_Start!$D$1="Suomi","Tieto puuttuu: "&amp;C$3,IF(Aloitus_Start!$D$1="Svenska","Information saknas: "&amp;C$3)),"")</f>
        <v>0</v>
      </c>
    </row>
    <row r="53" spans="1:7" ht="15" x14ac:dyDescent="0.15">
      <c r="A53" s="147"/>
      <c r="B53" s="147"/>
      <c r="C53" s="147"/>
      <c r="D53" s="1">
        <f t="shared" si="0"/>
        <v>0</v>
      </c>
      <c r="E53" s="1" t="str">
        <f t="shared" si="1"/>
        <v/>
      </c>
      <c r="F53" s="1" t="b">
        <f>IF(B53="",IF(Aloitus_Start!$D$1="Suomi","Tieto puuttuu: "&amp;B$3,IF(Aloitus_Start!$D$1="Svenska","Information saknas: "&amp;B$3)),"")</f>
        <v>0</v>
      </c>
      <c r="G53" s="1" t="b">
        <f>IF(C53="",IF(Aloitus_Start!$D$1="Suomi","Tieto puuttuu: "&amp;C$3,IF(Aloitus_Start!$D$1="Svenska","Information saknas: "&amp;C$3)),"")</f>
        <v>0</v>
      </c>
    </row>
    <row r="54" spans="1:7" ht="15" x14ac:dyDescent="0.15">
      <c r="A54" s="147"/>
      <c r="B54" s="147"/>
      <c r="C54" s="147"/>
      <c r="D54" s="1">
        <f t="shared" si="0"/>
        <v>0</v>
      </c>
      <c r="E54" s="1" t="str">
        <f t="shared" si="1"/>
        <v/>
      </c>
      <c r="F54" s="1" t="b">
        <f>IF(B54="",IF(Aloitus_Start!$D$1="Suomi","Tieto puuttuu: "&amp;B$3,IF(Aloitus_Start!$D$1="Svenska","Information saknas: "&amp;B$3)),"")</f>
        <v>0</v>
      </c>
      <c r="G54" s="1" t="b">
        <f>IF(C54="",IF(Aloitus_Start!$D$1="Suomi","Tieto puuttuu: "&amp;C$3,IF(Aloitus_Start!$D$1="Svenska","Information saknas: "&amp;C$3)),"")</f>
        <v>0</v>
      </c>
    </row>
    <row r="55" spans="1:7" ht="15" x14ac:dyDescent="0.15">
      <c r="A55" s="147"/>
      <c r="B55" s="147"/>
      <c r="C55" s="147"/>
      <c r="D55" s="1">
        <f t="shared" si="0"/>
        <v>0</v>
      </c>
      <c r="E55" s="1" t="str">
        <f t="shared" si="1"/>
        <v/>
      </c>
      <c r="F55" s="1" t="b">
        <f>IF(B55="",IF(Aloitus_Start!$D$1="Suomi","Tieto puuttuu: "&amp;B$3,IF(Aloitus_Start!$D$1="Svenska","Information saknas: "&amp;B$3)),"")</f>
        <v>0</v>
      </c>
      <c r="G55" s="1" t="b">
        <f>IF(C55="",IF(Aloitus_Start!$D$1="Suomi","Tieto puuttuu: "&amp;C$3,IF(Aloitus_Start!$D$1="Svenska","Information saknas: "&amp;C$3)),"")</f>
        <v>0</v>
      </c>
    </row>
    <row r="56" spans="1:7" ht="15" x14ac:dyDescent="0.15">
      <c r="A56" s="147"/>
      <c r="B56" s="147"/>
      <c r="C56" s="147"/>
      <c r="D56" s="1">
        <f t="shared" si="0"/>
        <v>0</v>
      </c>
      <c r="E56" s="1" t="str">
        <f t="shared" si="1"/>
        <v/>
      </c>
      <c r="F56" s="1" t="b">
        <f>IF(B56="",IF(Aloitus_Start!$D$1="Suomi","Tieto puuttuu: "&amp;B$3,IF(Aloitus_Start!$D$1="Svenska","Information saknas: "&amp;B$3)),"")</f>
        <v>0</v>
      </c>
      <c r="G56" s="1" t="b">
        <f>IF(C56="",IF(Aloitus_Start!$D$1="Suomi","Tieto puuttuu: "&amp;C$3,IF(Aloitus_Start!$D$1="Svenska","Information saknas: "&amp;C$3)),"")</f>
        <v>0</v>
      </c>
    </row>
    <row r="57" spans="1:7" ht="15" x14ac:dyDescent="0.15">
      <c r="A57" s="147"/>
      <c r="B57" s="147"/>
      <c r="C57" s="147"/>
      <c r="D57" s="1">
        <f t="shared" si="0"/>
        <v>0</v>
      </c>
      <c r="E57" s="1" t="str">
        <f t="shared" si="1"/>
        <v/>
      </c>
      <c r="F57" s="1" t="b">
        <f>IF(B57="",IF(Aloitus_Start!$D$1="Suomi","Tieto puuttuu: "&amp;B$3,IF(Aloitus_Start!$D$1="Svenska","Information saknas: "&amp;B$3)),"")</f>
        <v>0</v>
      </c>
      <c r="G57" s="1" t="b">
        <f>IF(C57="",IF(Aloitus_Start!$D$1="Suomi","Tieto puuttuu: "&amp;C$3,IF(Aloitus_Start!$D$1="Svenska","Information saknas: "&amp;C$3)),"")</f>
        <v>0</v>
      </c>
    </row>
    <row r="58" spans="1:7" ht="15" x14ac:dyDescent="0.15">
      <c r="A58" s="147"/>
      <c r="B58" s="147"/>
      <c r="C58" s="147"/>
      <c r="D58" s="1">
        <f t="shared" si="0"/>
        <v>0</v>
      </c>
      <c r="E58" s="1" t="str">
        <f t="shared" si="1"/>
        <v/>
      </c>
      <c r="F58" s="1" t="b">
        <f>IF(B58="",IF(Aloitus_Start!$D$1="Suomi","Tieto puuttuu: "&amp;B$3,IF(Aloitus_Start!$D$1="Svenska","Information saknas: "&amp;B$3)),"")</f>
        <v>0</v>
      </c>
      <c r="G58" s="1" t="b">
        <f>IF(C58="",IF(Aloitus_Start!$D$1="Suomi","Tieto puuttuu: "&amp;C$3,IF(Aloitus_Start!$D$1="Svenska","Information saknas: "&amp;C$3)),"")</f>
        <v>0</v>
      </c>
    </row>
    <row r="59" spans="1:7" ht="15" x14ac:dyDescent="0.15">
      <c r="A59" s="147"/>
      <c r="B59" s="147"/>
      <c r="C59" s="147"/>
      <c r="D59" s="1">
        <f t="shared" si="0"/>
        <v>0</v>
      </c>
      <c r="E59" s="1" t="str">
        <f t="shared" si="1"/>
        <v/>
      </c>
      <c r="F59" s="1" t="b">
        <f>IF(B59="",IF(Aloitus_Start!$D$1="Suomi","Tieto puuttuu: "&amp;B$3,IF(Aloitus_Start!$D$1="Svenska","Information saknas: "&amp;B$3)),"")</f>
        <v>0</v>
      </c>
      <c r="G59" s="1" t="b">
        <f>IF(C59="",IF(Aloitus_Start!$D$1="Suomi","Tieto puuttuu: "&amp;C$3,IF(Aloitus_Start!$D$1="Svenska","Information saknas: "&amp;C$3)),"")</f>
        <v>0</v>
      </c>
    </row>
    <row r="60" spans="1:7" ht="15" x14ac:dyDescent="0.15">
      <c r="A60" s="147"/>
      <c r="B60" s="147"/>
      <c r="C60" s="147"/>
      <c r="D60" s="1">
        <f t="shared" si="0"/>
        <v>0</v>
      </c>
      <c r="E60" s="1" t="str">
        <f t="shared" si="1"/>
        <v/>
      </c>
      <c r="F60" s="1" t="b">
        <f>IF(B60="",IF(Aloitus_Start!$D$1="Suomi","Tieto puuttuu: "&amp;B$3,IF(Aloitus_Start!$D$1="Svenska","Information saknas: "&amp;B$3)),"")</f>
        <v>0</v>
      </c>
      <c r="G60" s="1" t="b">
        <f>IF(C60="",IF(Aloitus_Start!$D$1="Suomi","Tieto puuttuu: "&amp;C$3,IF(Aloitus_Start!$D$1="Svenska","Information saknas: "&amp;C$3)),"")</f>
        <v>0</v>
      </c>
    </row>
    <row r="61" spans="1:7" ht="15" x14ac:dyDescent="0.15">
      <c r="A61" s="147"/>
      <c r="B61" s="147"/>
      <c r="C61" s="147"/>
      <c r="D61" s="1">
        <f t="shared" si="0"/>
        <v>0</v>
      </c>
      <c r="E61" s="1" t="str">
        <f t="shared" si="1"/>
        <v/>
      </c>
      <c r="F61" s="1" t="b">
        <f>IF(B61="",IF(Aloitus_Start!$D$1="Suomi","Tieto puuttuu: "&amp;B$3,IF(Aloitus_Start!$D$1="Svenska","Information saknas: "&amp;B$3)),"")</f>
        <v>0</v>
      </c>
      <c r="G61" s="1" t="b">
        <f>IF(C61="",IF(Aloitus_Start!$D$1="Suomi","Tieto puuttuu: "&amp;C$3,IF(Aloitus_Start!$D$1="Svenska","Information saknas: "&amp;C$3)),"")</f>
        <v>0</v>
      </c>
    </row>
    <row r="62" spans="1:7" ht="15" x14ac:dyDescent="0.15">
      <c r="A62" s="147"/>
      <c r="B62" s="147"/>
      <c r="C62" s="147"/>
      <c r="D62" s="1">
        <f t="shared" si="0"/>
        <v>0</v>
      </c>
      <c r="E62" s="1" t="str">
        <f t="shared" si="1"/>
        <v/>
      </c>
      <c r="F62" s="1" t="b">
        <f>IF(B62="",IF(Aloitus_Start!$D$1="Suomi","Tieto puuttuu: "&amp;B$3,IF(Aloitus_Start!$D$1="Svenska","Information saknas: "&amp;B$3)),"")</f>
        <v>0</v>
      </c>
      <c r="G62" s="1" t="b">
        <f>IF(C62="",IF(Aloitus_Start!$D$1="Suomi","Tieto puuttuu: "&amp;C$3,IF(Aloitus_Start!$D$1="Svenska","Information saknas: "&amp;C$3)),"")</f>
        <v>0</v>
      </c>
    </row>
    <row r="63" spans="1:7" ht="15" x14ac:dyDescent="0.15">
      <c r="A63" s="147"/>
      <c r="B63" s="147"/>
      <c r="C63" s="147"/>
      <c r="D63" s="1">
        <f t="shared" si="0"/>
        <v>0</v>
      </c>
      <c r="E63" s="1" t="str">
        <f t="shared" si="1"/>
        <v/>
      </c>
      <c r="F63" s="1" t="b">
        <f>IF(B63="",IF(Aloitus_Start!$D$1="Suomi","Tieto puuttuu: "&amp;B$3,IF(Aloitus_Start!$D$1="Svenska","Information saknas: "&amp;B$3)),"")</f>
        <v>0</v>
      </c>
      <c r="G63" s="1" t="b">
        <f>IF(C63="",IF(Aloitus_Start!$D$1="Suomi","Tieto puuttuu: "&amp;C$3,IF(Aloitus_Start!$D$1="Svenska","Information saknas: "&amp;C$3)),"")</f>
        <v>0</v>
      </c>
    </row>
    <row r="64" spans="1:7" ht="15" x14ac:dyDescent="0.15">
      <c r="A64" s="147"/>
      <c r="B64" s="147"/>
      <c r="C64" s="147"/>
      <c r="D64" s="1">
        <f t="shared" si="0"/>
        <v>0</v>
      </c>
      <c r="E64" s="1" t="str">
        <f t="shared" si="1"/>
        <v/>
      </c>
      <c r="F64" s="1" t="b">
        <f>IF(B64="",IF(Aloitus_Start!$D$1="Suomi","Tieto puuttuu: "&amp;B$3,IF(Aloitus_Start!$D$1="Svenska","Information saknas: "&amp;B$3)),"")</f>
        <v>0</v>
      </c>
      <c r="G64" s="1" t="b">
        <f>IF(C64="",IF(Aloitus_Start!$D$1="Suomi","Tieto puuttuu: "&amp;C$3,IF(Aloitus_Start!$D$1="Svenska","Information saknas: "&amp;C$3)),"")</f>
        <v>0</v>
      </c>
    </row>
    <row r="65" spans="1:7" ht="15" x14ac:dyDescent="0.15">
      <c r="A65" s="147"/>
      <c r="B65" s="147"/>
      <c r="C65" s="147"/>
      <c r="D65" s="1">
        <f t="shared" si="0"/>
        <v>0</v>
      </c>
      <c r="E65" s="1" t="str">
        <f t="shared" si="1"/>
        <v/>
      </c>
      <c r="F65" s="1" t="b">
        <f>IF(B65="",IF(Aloitus_Start!$D$1="Suomi","Tieto puuttuu: "&amp;B$3,IF(Aloitus_Start!$D$1="Svenska","Information saknas: "&amp;B$3)),"")</f>
        <v>0</v>
      </c>
      <c r="G65" s="1" t="b">
        <f>IF(C65="",IF(Aloitus_Start!$D$1="Suomi","Tieto puuttuu: "&amp;C$3,IF(Aloitus_Start!$D$1="Svenska","Information saknas: "&amp;C$3)),"")</f>
        <v>0</v>
      </c>
    </row>
    <row r="66" spans="1:7" ht="15" x14ac:dyDescent="0.15">
      <c r="A66" s="147"/>
      <c r="B66" s="147"/>
      <c r="C66" s="147"/>
      <c r="D66" s="1">
        <f t="shared" si="0"/>
        <v>0</v>
      </c>
      <c r="E66" s="1" t="str">
        <f t="shared" si="1"/>
        <v/>
      </c>
      <c r="F66" s="1" t="b">
        <f>IF(B66="",IF(Aloitus_Start!$D$1="Suomi","Tieto puuttuu: "&amp;B$3,IF(Aloitus_Start!$D$1="Svenska","Information saknas: "&amp;B$3)),"")</f>
        <v>0</v>
      </c>
      <c r="G66" s="1" t="b">
        <f>IF(C66="",IF(Aloitus_Start!$D$1="Suomi","Tieto puuttuu: "&amp;C$3,IF(Aloitus_Start!$D$1="Svenska","Information saknas: "&amp;C$3)),"")</f>
        <v>0</v>
      </c>
    </row>
    <row r="67" spans="1:7" ht="15" x14ac:dyDescent="0.15">
      <c r="A67" s="147"/>
      <c r="B67" s="147"/>
      <c r="C67" s="147"/>
      <c r="D67" s="1">
        <f t="shared" si="0"/>
        <v>0</v>
      </c>
      <c r="E67" s="1" t="str">
        <f t="shared" si="1"/>
        <v/>
      </c>
      <c r="F67" s="1" t="b">
        <f>IF(B67="",IF(Aloitus_Start!$D$1="Suomi","Tieto puuttuu: "&amp;B$3,IF(Aloitus_Start!$D$1="Svenska","Information saknas: "&amp;B$3)),"")</f>
        <v>0</v>
      </c>
      <c r="G67" s="1" t="b">
        <f>IF(C67="",IF(Aloitus_Start!$D$1="Suomi","Tieto puuttuu: "&amp;C$3,IF(Aloitus_Start!$D$1="Svenska","Information saknas: "&amp;C$3)),"")</f>
        <v>0</v>
      </c>
    </row>
    <row r="68" spans="1:7" ht="15" x14ac:dyDescent="0.15">
      <c r="A68" s="147"/>
      <c r="B68" s="147"/>
      <c r="C68" s="147"/>
      <c r="D68" s="1">
        <f t="shared" si="0"/>
        <v>0</v>
      </c>
      <c r="E68" s="1" t="str">
        <f t="shared" si="1"/>
        <v/>
      </c>
      <c r="F68" s="1" t="b">
        <f>IF(B68="",IF(Aloitus_Start!$D$1="Suomi","Tieto puuttuu: "&amp;B$3,IF(Aloitus_Start!$D$1="Svenska","Information saknas: "&amp;B$3)),"")</f>
        <v>0</v>
      </c>
      <c r="G68" s="1" t="b">
        <f>IF(C68="",IF(Aloitus_Start!$D$1="Suomi","Tieto puuttuu: "&amp;C$3,IF(Aloitus_Start!$D$1="Svenska","Information saknas: "&amp;C$3)),"")</f>
        <v>0</v>
      </c>
    </row>
    <row r="69" spans="1:7" ht="15" x14ac:dyDescent="0.15">
      <c r="A69" s="147"/>
      <c r="B69" s="147"/>
      <c r="C69" s="147"/>
      <c r="D69" s="1">
        <f t="shared" si="0"/>
        <v>0</v>
      </c>
      <c r="E69" s="1" t="str">
        <f t="shared" si="1"/>
        <v/>
      </c>
      <c r="F69" s="1" t="b">
        <f>IF(B69="",IF(Aloitus_Start!$D$1="Suomi","Tieto puuttuu: "&amp;B$3,IF(Aloitus_Start!$D$1="Svenska","Information saknas: "&amp;B$3)),"")</f>
        <v>0</v>
      </c>
      <c r="G69" s="1" t="b">
        <f>IF(C69="",IF(Aloitus_Start!$D$1="Suomi","Tieto puuttuu: "&amp;C$3,IF(Aloitus_Start!$D$1="Svenska","Information saknas: "&amp;C$3)),"")</f>
        <v>0</v>
      </c>
    </row>
    <row r="70" spans="1:7" ht="15" x14ac:dyDescent="0.15">
      <c r="A70" s="147"/>
      <c r="B70" s="147"/>
      <c r="C70" s="147"/>
      <c r="D70" s="1">
        <f t="shared" ref="D70:D133" si="2">IF(B70=" ","",C70-B70)</f>
        <v>0</v>
      </c>
      <c r="E70" s="1" t="str">
        <f t="shared" ref="E70:E133" si="3">IF(B70="","",IF(B70=0,"",IF(B70=" ","",(C70/B70)-1)))</f>
        <v/>
      </c>
      <c r="F70" s="1" t="b">
        <f>IF(B70="",IF(Aloitus_Start!$D$1="Suomi","Tieto puuttuu: "&amp;B$3,IF(Aloitus_Start!$D$1="Svenska","Information saknas: "&amp;B$3)),"")</f>
        <v>0</v>
      </c>
      <c r="G70" s="1" t="b">
        <f>IF(C70="",IF(Aloitus_Start!$D$1="Suomi","Tieto puuttuu: "&amp;C$3,IF(Aloitus_Start!$D$1="Svenska","Information saknas: "&amp;C$3)),"")</f>
        <v>0</v>
      </c>
    </row>
    <row r="71" spans="1:7" ht="15" x14ac:dyDescent="0.15">
      <c r="A71" s="147"/>
      <c r="B71" s="147"/>
      <c r="C71" s="147"/>
      <c r="D71" s="1">
        <f t="shared" si="2"/>
        <v>0</v>
      </c>
      <c r="E71" s="1" t="str">
        <f t="shared" si="3"/>
        <v/>
      </c>
      <c r="F71" s="1" t="b">
        <f>IF(B71="",IF(Aloitus_Start!$D$1="Suomi","Tieto puuttuu: "&amp;B$3,IF(Aloitus_Start!$D$1="Svenska","Information saknas: "&amp;B$3)),"")</f>
        <v>0</v>
      </c>
      <c r="G71" s="1" t="b">
        <f>IF(C71="",IF(Aloitus_Start!$D$1="Suomi","Tieto puuttuu: "&amp;C$3,IF(Aloitus_Start!$D$1="Svenska","Information saknas: "&amp;C$3)),"")</f>
        <v>0</v>
      </c>
    </row>
    <row r="72" spans="1:7" ht="15" x14ac:dyDescent="0.15">
      <c r="A72" s="147"/>
      <c r="B72" s="147"/>
      <c r="C72" s="147"/>
      <c r="D72" s="1">
        <f t="shared" si="2"/>
        <v>0</v>
      </c>
      <c r="E72" s="1" t="str">
        <f t="shared" si="3"/>
        <v/>
      </c>
      <c r="F72" s="1" t="b">
        <f>IF(B72="",IF(Aloitus_Start!$D$1="Suomi","Tieto puuttuu: "&amp;B$3,IF(Aloitus_Start!$D$1="Svenska","Information saknas: "&amp;B$3)),"")</f>
        <v>0</v>
      </c>
      <c r="G72" s="1" t="b">
        <f>IF(C72="",IF(Aloitus_Start!$D$1="Suomi","Tieto puuttuu: "&amp;C$3,IF(Aloitus_Start!$D$1="Svenska","Information saknas: "&amp;C$3)),"")</f>
        <v>0</v>
      </c>
    </row>
    <row r="73" spans="1:7" ht="15" x14ac:dyDescent="0.15">
      <c r="A73" s="147"/>
      <c r="B73" s="147"/>
      <c r="C73" s="147"/>
      <c r="D73" s="1">
        <f t="shared" si="2"/>
        <v>0</v>
      </c>
      <c r="E73" s="1" t="str">
        <f t="shared" si="3"/>
        <v/>
      </c>
      <c r="F73" s="1" t="b">
        <f>IF(B73="",IF(Aloitus_Start!$D$1="Suomi","Tieto puuttuu: "&amp;B$3,IF(Aloitus_Start!$D$1="Svenska","Information saknas: "&amp;B$3)),"")</f>
        <v>0</v>
      </c>
      <c r="G73" s="1" t="b">
        <f>IF(C73="",IF(Aloitus_Start!$D$1="Suomi","Tieto puuttuu: "&amp;C$3,IF(Aloitus_Start!$D$1="Svenska","Information saknas: "&amp;C$3)),"")</f>
        <v>0</v>
      </c>
    </row>
    <row r="74" spans="1:7" ht="15" x14ac:dyDescent="0.15">
      <c r="A74" s="147"/>
      <c r="B74" s="147"/>
      <c r="C74" s="147"/>
      <c r="D74" s="1">
        <f t="shared" si="2"/>
        <v>0</v>
      </c>
      <c r="E74" s="1" t="str">
        <f t="shared" si="3"/>
        <v/>
      </c>
      <c r="F74" s="1" t="b">
        <f>IF(B74="",IF(Aloitus_Start!$D$1="Suomi","Tieto puuttuu: "&amp;B$3,IF(Aloitus_Start!$D$1="Svenska","Information saknas: "&amp;B$3)),"")</f>
        <v>0</v>
      </c>
      <c r="G74" s="1" t="b">
        <f>IF(C74="",IF(Aloitus_Start!$D$1="Suomi","Tieto puuttuu: "&amp;C$3,IF(Aloitus_Start!$D$1="Svenska","Information saknas: "&amp;C$3)),"")</f>
        <v>0</v>
      </c>
    </row>
    <row r="75" spans="1:7" ht="15" x14ac:dyDescent="0.15">
      <c r="A75" s="147"/>
      <c r="B75" s="147"/>
      <c r="C75" s="147"/>
      <c r="D75" s="1">
        <f t="shared" si="2"/>
        <v>0</v>
      </c>
      <c r="E75" s="1" t="str">
        <f t="shared" si="3"/>
        <v/>
      </c>
      <c r="F75" s="1" t="b">
        <f>IF(B75="",IF(Aloitus_Start!$D$1="Suomi","Tieto puuttuu: "&amp;B$3,IF(Aloitus_Start!$D$1="Svenska","Information saknas: "&amp;B$3)),"")</f>
        <v>0</v>
      </c>
      <c r="G75" s="1" t="b">
        <f>IF(C75="",IF(Aloitus_Start!$D$1="Suomi","Tieto puuttuu: "&amp;C$3,IF(Aloitus_Start!$D$1="Svenska","Information saknas: "&amp;C$3)),"")</f>
        <v>0</v>
      </c>
    </row>
    <row r="76" spans="1:7" ht="15" x14ac:dyDescent="0.15">
      <c r="A76" s="147"/>
      <c r="B76" s="147"/>
      <c r="C76" s="147"/>
      <c r="D76" s="1">
        <f t="shared" si="2"/>
        <v>0</v>
      </c>
      <c r="E76" s="1" t="str">
        <f t="shared" si="3"/>
        <v/>
      </c>
      <c r="F76" s="1" t="b">
        <f>IF(B76="",IF(Aloitus_Start!$D$1="Suomi","Tieto puuttuu: "&amp;B$3,IF(Aloitus_Start!$D$1="Svenska","Information saknas: "&amp;B$3)),"")</f>
        <v>0</v>
      </c>
      <c r="G76" s="1" t="b">
        <f>IF(C76="",IF(Aloitus_Start!$D$1="Suomi","Tieto puuttuu: "&amp;C$3,IF(Aloitus_Start!$D$1="Svenska","Information saknas: "&amp;C$3)),"")</f>
        <v>0</v>
      </c>
    </row>
    <row r="77" spans="1:7" ht="15" x14ac:dyDescent="0.15">
      <c r="A77" s="147"/>
      <c r="B77" s="147"/>
      <c r="C77" s="147"/>
      <c r="D77" s="1">
        <f t="shared" si="2"/>
        <v>0</v>
      </c>
      <c r="E77" s="1" t="str">
        <f t="shared" si="3"/>
        <v/>
      </c>
      <c r="F77" s="1" t="b">
        <f>IF(B77="",IF(Aloitus_Start!$D$1="Suomi","Tieto puuttuu: "&amp;B$3,IF(Aloitus_Start!$D$1="Svenska","Information saknas: "&amp;B$3)),"")</f>
        <v>0</v>
      </c>
      <c r="G77" s="1" t="b">
        <f>IF(C77="",IF(Aloitus_Start!$D$1="Suomi","Tieto puuttuu: "&amp;C$3,IF(Aloitus_Start!$D$1="Svenska","Information saknas: "&amp;C$3)),"")</f>
        <v>0</v>
      </c>
    </row>
    <row r="78" spans="1:7" ht="15" x14ac:dyDescent="0.15">
      <c r="A78" s="147"/>
      <c r="B78" s="147"/>
      <c r="C78" s="147"/>
      <c r="D78" s="1">
        <f t="shared" si="2"/>
        <v>0</v>
      </c>
      <c r="E78" s="1" t="str">
        <f t="shared" si="3"/>
        <v/>
      </c>
      <c r="F78" s="1" t="b">
        <f>IF(B78="",IF(Aloitus_Start!$D$1="Suomi","Tieto puuttuu: "&amp;B$3,IF(Aloitus_Start!$D$1="Svenska","Information saknas: "&amp;B$3)),"")</f>
        <v>0</v>
      </c>
      <c r="G78" s="1" t="b">
        <f>IF(C78="",IF(Aloitus_Start!$D$1="Suomi","Tieto puuttuu: "&amp;C$3,IF(Aloitus_Start!$D$1="Svenska","Information saknas: "&amp;C$3)),"")</f>
        <v>0</v>
      </c>
    </row>
    <row r="79" spans="1:7" ht="15" x14ac:dyDescent="0.15">
      <c r="A79" s="147"/>
      <c r="B79" s="147"/>
      <c r="C79" s="147"/>
      <c r="D79" s="1">
        <f t="shared" si="2"/>
        <v>0</v>
      </c>
      <c r="E79" s="1" t="str">
        <f t="shared" si="3"/>
        <v/>
      </c>
      <c r="F79" s="1" t="b">
        <f>IF(B79="",IF(Aloitus_Start!$D$1="Suomi","Tieto puuttuu: "&amp;B$3,IF(Aloitus_Start!$D$1="Svenska","Information saknas: "&amp;B$3)),"")</f>
        <v>0</v>
      </c>
      <c r="G79" s="1" t="b">
        <f>IF(C79="",IF(Aloitus_Start!$D$1="Suomi","Tieto puuttuu: "&amp;C$3,IF(Aloitus_Start!$D$1="Svenska","Information saknas: "&amp;C$3)),"")</f>
        <v>0</v>
      </c>
    </row>
    <row r="80" spans="1:7" ht="15" x14ac:dyDescent="0.15">
      <c r="A80" s="147"/>
      <c r="B80" s="147"/>
      <c r="C80" s="147"/>
      <c r="D80" s="1">
        <f t="shared" si="2"/>
        <v>0</v>
      </c>
      <c r="E80" s="1" t="str">
        <f t="shared" si="3"/>
        <v/>
      </c>
      <c r="F80" s="1" t="b">
        <f>IF(B80="",IF(Aloitus_Start!$D$1="Suomi","Tieto puuttuu: "&amp;B$3,IF(Aloitus_Start!$D$1="Svenska","Information saknas: "&amp;B$3)),"")</f>
        <v>0</v>
      </c>
      <c r="G80" s="1" t="b">
        <f>IF(C80="",IF(Aloitus_Start!$D$1="Suomi","Tieto puuttuu: "&amp;C$3,IF(Aloitus_Start!$D$1="Svenska","Information saknas: "&amp;C$3)),"")</f>
        <v>0</v>
      </c>
    </row>
    <row r="81" spans="1:7" ht="15" x14ac:dyDescent="0.15">
      <c r="A81" s="147"/>
      <c r="B81" s="147"/>
      <c r="C81" s="147"/>
      <c r="D81" s="1">
        <f t="shared" si="2"/>
        <v>0</v>
      </c>
      <c r="E81" s="1" t="str">
        <f t="shared" si="3"/>
        <v/>
      </c>
      <c r="F81" s="1" t="b">
        <f>IF(B81="",IF(Aloitus_Start!$D$1="Suomi","Tieto puuttuu: "&amp;B$3,IF(Aloitus_Start!$D$1="Svenska","Information saknas: "&amp;B$3)),"")</f>
        <v>0</v>
      </c>
      <c r="G81" s="1" t="b">
        <f>IF(C81="",IF(Aloitus_Start!$D$1="Suomi","Tieto puuttuu: "&amp;C$3,IF(Aloitus_Start!$D$1="Svenska","Information saknas: "&amp;C$3)),"")</f>
        <v>0</v>
      </c>
    </row>
    <row r="82" spans="1:7" ht="15" x14ac:dyDescent="0.15">
      <c r="A82" s="147"/>
      <c r="B82" s="147"/>
      <c r="C82" s="147"/>
      <c r="D82" s="1">
        <f t="shared" si="2"/>
        <v>0</v>
      </c>
      <c r="E82" s="1" t="str">
        <f t="shared" si="3"/>
        <v/>
      </c>
      <c r="F82" s="1" t="b">
        <f>IF(B82="",IF(Aloitus_Start!$D$1="Suomi","Tieto puuttuu: "&amp;B$3,IF(Aloitus_Start!$D$1="Svenska","Information saknas: "&amp;B$3)),"")</f>
        <v>0</v>
      </c>
      <c r="G82" s="1" t="b">
        <f>IF(C82="",IF(Aloitus_Start!$D$1="Suomi","Tieto puuttuu: "&amp;C$3,IF(Aloitus_Start!$D$1="Svenska","Information saknas: "&amp;C$3)),"")</f>
        <v>0</v>
      </c>
    </row>
    <row r="83" spans="1:7" ht="15" x14ac:dyDescent="0.15">
      <c r="A83" s="147"/>
      <c r="B83" s="147"/>
      <c r="C83" s="147"/>
      <c r="D83" s="1">
        <f t="shared" si="2"/>
        <v>0</v>
      </c>
      <c r="E83" s="1" t="str">
        <f t="shared" si="3"/>
        <v/>
      </c>
      <c r="F83" s="1" t="b">
        <f>IF(B83="",IF(Aloitus_Start!$D$1="Suomi","Tieto puuttuu: "&amp;B$3,IF(Aloitus_Start!$D$1="Svenska","Information saknas: "&amp;B$3)),"")</f>
        <v>0</v>
      </c>
      <c r="G83" s="1" t="b">
        <f>IF(C83="",IF(Aloitus_Start!$D$1="Suomi","Tieto puuttuu: "&amp;C$3,IF(Aloitus_Start!$D$1="Svenska","Information saknas: "&amp;C$3)),"")</f>
        <v>0</v>
      </c>
    </row>
    <row r="84" spans="1:7" ht="15" x14ac:dyDescent="0.15">
      <c r="A84" s="147"/>
      <c r="B84" s="147"/>
      <c r="C84" s="147"/>
      <c r="D84" s="1">
        <f t="shared" si="2"/>
        <v>0</v>
      </c>
      <c r="E84" s="1" t="str">
        <f t="shared" si="3"/>
        <v/>
      </c>
      <c r="F84" s="1" t="b">
        <f>IF(B84="",IF(Aloitus_Start!$D$1="Suomi","Tieto puuttuu: "&amp;B$3,IF(Aloitus_Start!$D$1="Svenska","Information saknas: "&amp;B$3)),"")</f>
        <v>0</v>
      </c>
      <c r="G84" s="1" t="b">
        <f>IF(C84="",IF(Aloitus_Start!$D$1="Suomi","Tieto puuttuu: "&amp;C$3,IF(Aloitus_Start!$D$1="Svenska","Information saknas: "&amp;C$3)),"")</f>
        <v>0</v>
      </c>
    </row>
    <row r="85" spans="1:7" ht="15" x14ac:dyDescent="0.15">
      <c r="A85" s="147"/>
      <c r="B85" s="147"/>
      <c r="C85" s="147"/>
      <c r="D85" s="1">
        <f t="shared" si="2"/>
        <v>0</v>
      </c>
      <c r="E85" s="1" t="str">
        <f t="shared" si="3"/>
        <v/>
      </c>
      <c r="F85" s="1" t="b">
        <f>IF(B85="",IF(Aloitus_Start!$D$1="Suomi","Tieto puuttuu: "&amp;B$3,IF(Aloitus_Start!$D$1="Svenska","Information saknas: "&amp;B$3)),"")</f>
        <v>0</v>
      </c>
      <c r="G85" s="1" t="b">
        <f>IF(C85="",IF(Aloitus_Start!$D$1="Suomi","Tieto puuttuu: "&amp;C$3,IF(Aloitus_Start!$D$1="Svenska","Information saknas: "&amp;C$3)),"")</f>
        <v>0</v>
      </c>
    </row>
    <row r="86" spans="1:7" ht="15" x14ac:dyDescent="0.15">
      <c r="A86" s="147"/>
      <c r="B86" s="147"/>
      <c r="C86" s="147"/>
      <c r="D86" s="1">
        <f t="shared" si="2"/>
        <v>0</v>
      </c>
      <c r="E86" s="1" t="str">
        <f t="shared" si="3"/>
        <v/>
      </c>
      <c r="F86" s="1" t="b">
        <f>IF(B86="",IF(Aloitus_Start!$D$1="Suomi","Tieto puuttuu: "&amp;B$3,IF(Aloitus_Start!$D$1="Svenska","Information saknas: "&amp;B$3)),"")</f>
        <v>0</v>
      </c>
      <c r="G86" s="1" t="b">
        <f>IF(C86="",IF(Aloitus_Start!$D$1="Suomi","Tieto puuttuu: "&amp;C$3,IF(Aloitus_Start!$D$1="Svenska","Information saknas: "&amp;C$3)),"")</f>
        <v>0</v>
      </c>
    </row>
    <row r="87" spans="1:7" ht="15" x14ac:dyDescent="0.15">
      <c r="A87" s="147"/>
      <c r="B87" s="147"/>
      <c r="C87" s="147"/>
      <c r="D87" s="1">
        <f t="shared" si="2"/>
        <v>0</v>
      </c>
      <c r="E87" s="1" t="str">
        <f t="shared" si="3"/>
        <v/>
      </c>
      <c r="F87" s="1" t="b">
        <f>IF(B87="",IF(Aloitus_Start!$D$1="Suomi","Tieto puuttuu: "&amp;B$3,IF(Aloitus_Start!$D$1="Svenska","Information saknas: "&amp;B$3)),"")</f>
        <v>0</v>
      </c>
      <c r="G87" s="1" t="b">
        <f>IF(C87="",IF(Aloitus_Start!$D$1="Suomi","Tieto puuttuu: "&amp;C$3,IF(Aloitus_Start!$D$1="Svenska","Information saknas: "&amp;C$3)),"")</f>
        <v>0</v>
      </c>
    </row>
    <row r="88" spans="1:7" ht="15" x14ac:dyDescent="0.15">
      <c r="A88" s="147"/>
      <c r="B88" s="147"/>
      <c r="C88" s="147"/>
      <c r="D88" s="1">
        <f t="shared" si="2"/>
        <v>0</v>
      </c>
      <c r="E88" s="1" t="str">
        <f t="shared" si="3"/>
        <v/>
      </c>
      <c r="F88" s="1" t="b">
        <f>IF(B88="",IF(Aloitus_Start!$D$1="Suomi","Tieto puuttuu: "&amp;B$3,IF(Aloitus_Start!$D$1="Svenska","Information saknas: "&amp;B$3)),"")</f>
        <v>0</v>
      </c>
      <c r="G88" s="1" t="b">
        <f>IF(C88="",IF(Aloitus_Start!$D$1="Suomi","Tieto puuttuu: "&amp;C$3,IF(Aloitus_Start!$D$1="Svenska","Information saknas: "&amp;C$3)),"")</f>
        <v>0</v>
      </c>
    </row>
    <row r="89" spans="1:7" ht="15" x14ac:dyDescent="0.15">
      <c r="A89" s="147"/>
      <c r="B89" s="147"/>
      <c r="C89" s="147"/>
      <c r="D89" s="1">
        <f t="shared" si="2"/>
        <v>0</v>
      </c>
      <c r="E89" s="1" t="str">
        <f t="shared" si="3"/>
        <v/>
      </c>
      <c r="F89" s="1" t="b">
        <f>IF(B89="",IF(Aloitus_Start!$D$1="Suomi","Tieto puuttuu: "&amp;B$3,IF(Aloitus_Start!$D$1="Svenska","Information saknas: "&amp;B$3)),"")</f>
        <v>0</v>
      </c>
      <c r="G89" s="1" t="b">
        <f>IF(C89="",IF(Aloitus_Start!$D$1="Suomi","Tieto puuttuu: "&amp;C$3,IF(Aloitus_Start!$D$1="Svenska","Information saknas: "&amp;C$3)),"")</f>
        <v>0</v>
      </c>
    </row>
    <row r="90" spans="1:7" ht="15" x14ac:dyDescent="0.15">
      <c r="A90" s="147"/>
      <c r="B90" s="147"/>
      <c r="C90" s="147"/>
      <c r="D90" s="1">
        <f t="shared" si="2"/>
        <v>0</v>
      </c>
      <c r="E90" s="1" t="str">
        <f t="shared" si="3"/>
        <v/>
      </c>
      <c r="F90" s="1" t="b">
        <f>IF(B90="",IF(Aloitus_Start!$D$1="Suomi","Tieto puuttuu: "&amp;B$3,IF(Aloitus_Start!$D$1="Svenska","Information saknas: "&amp;B$3)),"")</f>
        <v>0</v>
      </c>
      <c r="G90" s="1" t="b">
        <f>IF(C90="",IF(Aloitus_Start!$D$1="Suomi","Tieto puuttuu: "&amp;C$3,IF(Aloitus_Start!$D$1="Svenska","Information saknas: "&amp;C$3)),"")</f>
        <v>0</v>
      </c>
    </row>
    <row r="91" spans="1:7" ht="15" x14ac:dyDescent="0.15">
      <c r="A91" s="147"/>
      <c r="B91" s="147"/>
      <c r="C91" s="147"/>
      <c r="D91" s="1">
        <f t="shared" si="2"/>
        <v>0</v>
      </c>
      <c r="E91" s="1" t="str">
        <f t="shared" si="3"/>
        <v/>
      </c>
      <c r="F91" s="1" t="b">
        <f>IF(B91="",IF(Aloitus_Start!$D$1="Suomi","Tieto puuttuu: "&amp;B$3,IF(Aloitus_Start!$D$1="Svenska","Information saknas: "&amp;B$3)),"")</f>
        <v>0</v>
      </c>
      <c r="G91" s="1" t="b">
        <f>IF(C91="",IF(Aloitus_Start!$D$1="Suomi","Tieto puuttuu: "&amp;C$3,IF(Aloitus_Start!$D$1="Svenska","Information saknas: "&amp;C$3)),"")</f>
        <v>0</v>
      </c>
    </row>
    <row r="92" spans="1:7" ht="15" x14ac:dyDescent="0.15">
      <c r="A92" s="147"/>
      <c r="B92" s="147"/>
      <c r="C92" s="147"/>
      <c r="D92" s="1">
        <f t="shared" si="2"/>
        <v>0</v>
      </c>
      <c r="E92" s="1" t="str">
        <f t="shared" si="3"/>
        <v/>
      </c>
      <c r="F92" s="1" t="b">
        <f>IF(B92="",IF(Aloitus_Start!$D$1="Suomi","Tieto puuttuu: "&amp;B$3,IF(Aloitus_Start!$D$1="Svenska","Information saknas: "&amp;B$3)),"")</f>
        <v>0</v>
      </c>
      <c r="G92" s="1" t="b">
        <f>IF(C92="",IF(Aloitus_Start!$D$1="Suomi","Tieto puuttuu: "&amp;C$3,IF(Aloitus_Start!$D$1="Svenska","Information saknas: "&amp;C$3)),"")</f>
        <v>0</v>
      </c>
    </row>
    <row r="93" spans="1:7" ht="15" x14ac:dyDescent="0.15">
      <c r="A93" s="147"/>
      <c r="B93" s="147"/>
      <c r="C93" s="147"/>
      <c r="D93" s="1">
        <f t="shared" si="2"/>
        <v>0</v>
      </c>
      <c r="E93" s="1" t="str">
        <f t="shared" si="3"/>
        <v/>
      </c>
      <c r="F93" s="1" t="b">
        <f>IF(B93="",IF(Aloitus_Start!$D$1="Suomi","Tieto puuttuu: "&amp;B$3,IF(Aloitus_Start!$D$1="Svenska","Information saknas: "&amp;B$3)),"")</f>
        <v>0</v>
      </c>
      <c r="G93" s="1" t="b">
        <f>IF(C93="",IF(Aloitus_Start!$D$1="Suomi","Tieto puuttuu: "&amp;C$3,IF(Aloitus_Start!$D$1="Svenska","Information saknas: "&amp;C$3)),"")</f>
        <v>0</v>
      </c>
    </row>
    <row r="94" spans="1:7" ht="15" x14ac:dyDescent="0.15">
      <c r="A94" s="147"/>
      <c r="B94" s="147"/>
      <c r="C94" s="147"/>
      <c r="D94" s="1">
        <f t="shared" si="2"/>
        <v>0</v>
      </c>
      <c r="E94" s="1" t="str">
        <f t="shared" si="3"/>
        <v/>
      </c>
      <c r="F94" s="1" t="b">
        <f>IF(B94="",IF(Aloitus_Start!$D$1="Suomi","Tieto puuttuu: "&amp;B$3,IF(Aloitus_Start!$D$1="Svenska","Information saknas: "&amp;B$3)),"")</f>
        <v>0</v>
      </c>
      <c r="G94" s="1" t="b">
        <f>IF(C94="",IF(Aloitus_Start!$D$1="Suomi","Tieto puuttuu: "&amp;C$3,IF(Aloitus_Start!$D$1="Svenska","Information saknas: "&amp;C$3)),"")</f>
        <v>0</v>
      </c>
    </row>
    <row r="95" spans="1:7" ht="15" x14ac:dyDescent="0.15">
      <c r="A95" s="147"/>
      <c r="B95" s="147"/>
      <c r="C95" s="147"/>
      <c r="D95" s="1">
        <f t="shared" si="2"/>
        <v>0</v>
      </c>
      <c r="E95" s="1" t="str">
        <f t="shared" si="3"/>
        <v/>
      </c>
      <c r="F95" s="1" t="b">
        <f>IF(B95="",IF(Aloitus_Start!$D$1="Suomi","Tieto puuttuu: "&amp;B$3,IF(Aloitus_Start!$D$1="Svenska","Information saknas: "&amp;B$3)),"")</f>
        <v>0</v>
      </c>
      <c r="G95" s="1" t="b">
        <f>IF(C95="",IF(Aloitus_Start!$D$1="Suomi","Tieto puuttuu: "&amp;C$3,IF(Aloitus_Start!$D$1="Svenska","Information saknas: "&amp;C$3)),"")</f>
        <v>0</v>
      </c>
    </row>
    <row r="96" spans="1:7" ht="15" x14ac:dyDescent="0.15">
      <c r="A96" s="147"/>
      <c r="B96" s="147"/>
      <c r="C96" s="147"/>
      <c r="D96" s="1">
        <f t="shared" si="2"/>
        <v>0</v>
      </c>
      <c r="E96" s="1" t="str">
        <f t="shared" si="3"/>
        <v/>
      </c>
      <c r="F96" s="1" t="b">
        <f>IF(B96="",IF(Aloitus_Start!$D$1="Suomi","Tieto puuttuu: "&amp;B$3,IF(Aloitus_Start!$D$1="Svenska","Information saknas: "&amp;B$3)),"")</f>
        <v>0</v>
      </c>
      <c r="G96" s="1" t="b">
        <f>IF(C96="",IF(Aloitus_Start!$D$1="Suomi","Tieto puuttuu: "&amp;C$3,IF(Aloitus_Start!$D$1="Svenska","Information saknas: "&amp;C$3)),"")</f>
        <v>0</v>
      </c>
    </row>
    <row r="97" spans="1:7" ht="15" x14ac:dyDescent="0.15">
      <c r="A97" s="147"/>
      <c r="B97" s="147"/>
      <c r="C97" s="147"/>
      <c r="D97" s="1">
        <f t="shared" si="2"/>
        <v>0</v>
      </c>
      <c r="E97" s="1" t="str">
        <f t="shared" si="3"/>
        <v/>
      </c>
      <c r="F97" s="1" t="b">
        <f>IF(B97="",IF(Aloitus_Start!$D$1="Suomi","Tieto puuttuu: "&amp;B$3,IF(Aloitus_Start!$D$1="Svenska","Information saknas: "&amp;B$3)),"")</f>
        <v>0</v>
      </c>
      <c r="G97" s="1" t="b">
        <f>IF(C97="",IF(Aloitus_Start!$D$1="Suomi","Tieto puuttuu: "&amp;C$3,IF(Aloitus_Start!$D$1="Svenska","Information saknas: "&amp;C$3)),"")</f>
        <v>0</v>
      </c>
    </row>
    <row r="98" spans="1:7" ht="15" x14ac:dyDescent="0.15">
      <c r="A98" s="147"/>
      <c r="B98" s="147"/>
      <c r="C98" s="147"/>
      <c r="D98" s="1">
        <f t="shared" si="2"/>
        <v>0</v>
      </c>
      <c r="E98" s="1" t="str">
        <f t="shared" si="3"/>
        <v/>
      </c>
      <c r="F98" s="1" t="b">
        <f>IF(B98="",IF(Aloitus_Start!$D$1="Suomi","Tieto puuttuu: "&amp;B$3,IF(Aloitus_Start!$D$1="Svenska","Information saknas: "&amp;B$3)),"")</f>
        <v>0</v>
      </c>
      <c r="G98" s="1" t="b">
        <f>IF(C98="",IF(Aloitus_Start!$D$1="Suomi","Tieto puuttuu: "&amp;C$3,IF(Aloitus_Start!$D$1="Svenska","Information saknas: "&amp;C$3)),"")</f>
        <v>0</v>
      </c>
    </row>
    <row r="99" spans="1:7" ht="15" x14ac:dyDescent="0.15">
      <c r="A99" s="147"/>
      <c r="B99" s="147"/>
      <c r="C99" s="147"/>
      <c r="D99" s="1">
        <f t="shared" si="2"/>
        <v>0</v>
      </c>
      <c r="E99" s="1" t="str">
        <f t="shared" si="3"/>
        <v/>
      </c>
      <c r="F99" s="1" t="b">
        <f>IF(B99="",IF(Aloitus_Start!$D$1="Suomi","Tieto puuttuu: "&amp;B$3,IF(Aloitus_Start!$D$1="Svenska","Information saknas: "&amp;B$3)),"")</f>
        <v>0</v>
      </c>
      <c r="G99" s="1" t="b">
        <f>IF(C99="",IF(Aloitus_Start!$D$1="Suomi","Tieto puuttuu: "&amp;C$3,IF(Aloitus_Start!$D$1="Svenska","Information saknas: "&amp;C$3)),"")</f>
        <v>0</v>
      </c>
    </row>
    <row r="100" spans="1:7" ht="15" x14ac:dyDescent="0.15">
      <c r="A100" s="147"/>
      <c r="B100" s="147"/>
      <c r="C100" s="147"/>
      <c r="D100" s="1">
        <f t="shared" si="2"/>
        <v>0</v>
      </c>
      <c r="E100" s="1" t="str">
        <f t="shared" si="3"/>
        <v/>
      </c>
      <c r="F100" s="1" t="b">
        <f>IF(B100="",IF(Aloitus_Start!$D$1="Suomi","Tieto puuttuu: "&amp;B$3,IF(Aloitus_Start!$D$1="Svenska","Information saknas: "&amp;B$3)),"")</f>
        <v>0</v>
      </c>
      <c r="G100" s="1" t="b">
        <f>IF(C100="",IF(Aloitus_Start!$D$1="Suomi","Tieto puuttuu: "&amp;C$3,IF(Aloitus_Start!$D$1="Svenska","Information saknas: "&amp;C$3)),"")</f>
        <v>0</v>
      </c>
    </row>
    <row r="101" spans="1:7" ht="15" x14ac:dyDescent="0.15">
      <c r="A101" s="147"/>
      <c r="B101" s="147"/>
      <c r="C101" s="147"/>
      <c r="D101" s="1">
        <f t="shared" si="2"/>
        <v>0</v>
      </c>
      <c r="E101" s="1" t="str">
        <f t="shared" si="3"/>
        <v/>
      </c>
      <c r="F101" s="1" t="b">
        <f>IF(B101="",IF(Aloitus_Start!$D$1="Suomi","Tieto puuttuu: "&amp;B$3,IF(Aloitus_Start!$D$1="Svenska","Information saknas: "&amp;B$3)),"")</f>
        <v>0</v>
      </c>
      <c r="G101" s="1" t="b">
        <f>IF(C101="",IF(Aloitus_Start!$D$1="Suomi","Tieto puuttuu: "&amp;C$3,IF(Aloitus_Start!$D$1="Svenska","Information saknas: "&amp;C$3)),"")</f>
        <v>0</v>
      </c>
    </row>
    <row r="102" spans="1:7" ht="15" x14ac:dyDescent="0.15">
      <c r="A102" s="147"/>
      <c r="B102" s="147"/>
      <c r="C102" s="147"/>
      <c r="D102" s="1">
        <f t="shared" si="2"/>
        <v>0</v>
      </c>
      <c r="E102" s="1" t="str">
        <f t="shared" si="3"/>
        <v/>
      </c>
      <c r="F102" s="1" t="b">
        <f>IF(B102="",IF(Aloitus_Start!$D$1="Suomi","Tieto puuttuu: "&amp;B$3,IF(Aloitus_Start!$D$1="Svenska","Information saknas: "&amp;B$3)),"")</f>
        <v>0</v>
      </c>
      <c r="G102" s="1" t="b">
        <f>IF(C102="",IF(Aloitus_Start!$D$1="Suomi","Tieto puuttuu: "&amp;C$3,IF(Aloitus_Start!$D$1="Svenska","Information saknas: "&amp;C$3)),"")</f>
        <v>0</v>
      </c>
    </row>
    <row r="103" spans="1:7" ht="15" x14ac:dyDescent="0.15">
      <c r="A103" s="147"/>
      <c r="B103" s="147"/>
      <c r="C103" s="147"/>
      <c r="D103" s="1">
        <f t="shared" si="2"/>
        <v>0</v>
      </c>
      <c r="E103" s="1" t="str">
        <f t="shared" si="3"/>
        <v/>
      </c>
      <c r="F103" s="1" t="b">
        <f>IF(B103="",IF(Aloitus_Start!$D$1="Suomi","Tieto puuttuu: "&amp;B$3,IF(Aloitus_Start!$D$1="Svenska","Information saknas: "&amp;B$3)),"")</f>
        <v>0</v>
      </c>
      <c r="G103" s="1" t="b">
        <f>IF(C103="",IF(Aloitus_Start!$D$1="Suomi","Tieto puuttuu: "&amp;C$3,IF(Aloitus_Start!$D$1="Svenska","Information saknas: "&amp;C$3)),"")</f>
        <v>0</v>
      </c>
    </row>
    <row r="104" spans="1:7" ht="15" x14ac:dyDescent="0.15">
      <c r="A104" s="147"/>
      <c r="B104" s="147"/>
      <c r="C104" s="147"/>
      <c r="D104" s="1">
        <f t="shared" si="2"/>
        <v>0</v>
      </c>
      <c r="E104" s="1" t="str">
        <f t="shared" si="3"/>
        <v/>
      </c>
      <c r="F104" s="1" t="b">
        <f>IF(B104="",IF(Aloitus_Start!$D$1="Suomi","Tieto puuttuu: "&amp;B$3,IF(Aloitus_Start!$D$1="Svenska","Information saknas: "&amp;B$3)),"")</f>
        <v>0</v>
      </c>
      <c r="G104" s="1" t="b">
        <f>IF(C104="",IF(Aloitus_Start!$D$1="Suomi","Tieto puuttuu: "&amp;C$3,IF(Aloitus_Start!$D$1="Svenska","Information saknas: "&amp;C$3)),"")</f>
        <v>0</v>
      </c>
    </row>
    <row r="105" spans="1:7" ht="15" x14ac:dyDescent="0.15">
      <c r="A105" s="147"/>
      <c r="B105" s="147"/>
      <c r="C105" s="147"/>
      <c r="D105" s="1">
        <f t="shared" si="2"/>
        <v>0</v>
      </c>
      <c r="E105" s="1" t="str">
        <f t="shared" si="3"/>
        <v/>
      </c>
      <c r="F105" s="1" t="b">
        <f>IF(B105="",IF(Aloitus_Start!$D$1="Suomi","Tieto puuttuu: "&amp;B$3,IF(Aloitus_Start!$D$1="Svenska","Information saknas: "&amp;B$3)),"")</f>
        <v>0</v>
      </c>
      <c r="G105" s="1" t="b">
        <f>IF(C105="",IF(Aloitus_Start!$D$1="Suomi","Tieto puuttuu: "&amp;C$3,IF(Aloitus_Start!$D$1="Svenska","Information saknas: "&amp;C$3)),"")</f>
        <v>0</v>
      </c>
    </row>
    <row r="106" spans="1:7" ht="15" x14ac:dyDescent="0.15">
      <c r="A106" s="147"/>
      <c r="B106" s="147"/>
      <c r="C106" s="147"/>
      <c r="D106" s="1">
        <f t="shared" si="2"/>
        <v>0</v>
      </c>
      <c r="E106" s="1" t="str">
        <f t="shared" si="3"/>
        <v/>
      </c>
      <c r="F106" s="1" t="b">
        <f>IF(B106="",IF(Aloitus_Start!$D$1="Suomi","Tieto puuttuu: "&amp;B$3,IF(Aloitus_Start!$D$1="Svenska","Information saknas: "&amp;B$3)),"")</f>
        <v>0</v>
      </c>
      <c r="G106" s="1" t="b">
        <f>IF(C106="",IF(Aloitus_Start!$D$1="Suomi","Tieto puuttuu: "&amp;C$3,IF(Aloitus_Start!$D$1="Svenska","Information saknas: "&amp;C$3)),"")</f>
        <v>0</v>
      </c>
    </row>
    <row r="107" spans="1:7" ht="15" x14ac:dyDescent="0.15">
      <c r="A107" s="147"/>
      <c r="B107" s="147"/>
      <c r="C107" s="147"/>
      <c r="D107" s="1">
        <f t="shared" si="2"/>
        <v>0</v>
      </c>
      <c r="E107" s="1" t="str">
        <f t="shared" si="3"/>
        <v/>
      </c>
      <c r="F107" s="1" t="b">
        <f>IF(B107="",IF(Aloitus_Start!$D$1="Suomi","Tieto puuttuu: "&amp;B$3,IF(Aloitus_Start!$D$1="Svenska","Information saknas: "&amp;B$3)),"")</f>
        <v>0</v>
      </c>
      <c r="G107" s="1" t="b">
        <f>IF(C107="",IF(Aloitus_Start!$D$1="Suomi","Tieto puuttuu: "&amp;C$3,IF(Aloitus_Start!$D$1="Svenska","Information saknas: "&amp;C$3)),"")</f>
        <v>0</v>
      </c>
    </row>
    <row r="108" spans="1:7" ht="15" x14ac:dyDescent="0.15">
      <c r="A108" s="147"/>
      <c r="B108" s="147"/>
      <c r="C108" s="147"/>
      <c r="D108" s="1">
        <f t="shared" si="2"/>
        <v>0</v>
      </c>
      <c r="E108" s="1" t="str">
        <f t="shared" si="3"/>
        <v/>
      </c>
      <c r="F108" s="1" t="b">
        <f>IF(B108="",IF(Aloitus_Start!$D$1="Suomi","Tieto puuttuu: "&amp;B$3,IF(Aloitus_Start!$D$1="Svenska","Information saknas: "&amp;B$3)),"")</f>
        <v>0</v>
      </c>
      <c r="G108" s="1" t="b">
        <f>IF(C108="",IF(Aloitus_Start!$D$1="Suomi","Tieto puuttuu: "&amp;C$3,IF(Aloitus_Start!$D$1="Svenska","Information saknas: "&amp;C$3)),"")</f>
        <v>0</v>
      </c>
    </row>
    <row r="109" spans="1:7" ht="15" x14ac:dyDescent="0.15">
      <c r="A109" s="147"/>
      <c r="B109" s="147"/>
      <c r="C109" s="147"/>
      <c r="D109" s="1">
        <f t="shared" si="2"/>
        <v>0</v>
      </c>
      <c r="E109" s="1" t="str">
        <f t="shared" si="3"/>
        <v/>
      </c>
      <c r="F109" s="1" t="b">
        <f>IF(B109="",IF(Aloitus_Start!$D$1="Suomi","Tieto puuttuu: "&amp;B$3,IF(Aloitus_Start!$D$1="Svenska","Information saknas: "&amp;B$3)),"")</f>
        <v>0</v>
      </c>
      <c r="G109" s="1" t="b">
        <f>IF(C109="",IF(Aloitus_Start!$D$1="Suomi","Tieto puuttuu: "&amp;C$3,IF(Aloitus_Start!$D$1="Svenska","Information saknas: "&amp;C$3)),"")</f>
        <v>0</v>
      </c>
    </row>
    <row r="110" spans="1:7" ht="15" x14ac:dyDescent="0.15">
      <c r="A110" s="147"/>
      <c r="B110" s="147"/>
      <c r="C110" s="147"/>
      <c r="D110" s="1">
        <f t="shared" si="2"/>
        <v>0</v>
      </c>
      <c r="E110" s="1" t="str">
        <f t="shared" si="3"/>
        <v/>
      </c>
      <c r="F110" s="1" t="b">
        <f>IF(B110="",IF(Aloitus_Start!$D$1="Suomi","Tieto puuttuu: "&amp;B$3,IF(Aloitus_Start!$D$1="Svenska","Information saknas: "&amp;B$3)),"")</f>
        <v>0</v>
      </c>
      <c r="G110" s="1" t="b">
        <f>IF(C110="",IF(Aloitus_Start!$D$1="Suomi","Tieto puuttuu: "&amp;C$3,IF(Aloitus_Start!$D$1="Svenska","Information saknas: "&amp;C$3)),"")</f>
        <v>0</v>
      </c>
    </row>
    <row r="111" spans="1:7" ht="15" x14ac:dyDescent="0.15">
      <c r="A111" s="147"/>
      <c r="B111" s="147"/>
      <c r="C111" s="147"/>
      <c r="D111" s="1">
        <f t="shared" si="2"/>
        <v>0</v>
      </c>
      <c r="E111" s="1" t="str">
        <f t="shared" si="3"/>
        <v/>
      </c>
      <c r="F111" s="1" t="b">
        <f>IF(B111="",IF(Aloitus_Start!$D$1="Suomi","Tieto puuttuu: "&amp;B$3,IF(Aloitus_Start!$D$1="Svenska","Information saknas: "&amp;B$3)),"")</f>
        <v>0</v>
      </c>
      <c r="G111" s="1" t="b">
        <f>IF(C111="",IF(Aloitus_Start!$D$1="Suomi","Tieto puuttuu: "&amp;C$3,IF(Aloitus_Start!$D$1="Svenska","Information saknas: "&amp;C$3)),"")</f>
        <v>0</v>
      </c>
    </row>
    <row r="112" spans="1:7" ht="15" x14ac:dyDescent="0.15">
      <c r="A112" s="147"/>
      <c r="B112" s="147"/>
      <c r="C112" s="147"/>
      <c r="D112" s="1">
        <f t="shared" si="2"/>
        <v>0</v>
      </c>
      <c r="E112" s="1" t="str">
        <f t="shared" si="3"/>
        <v/>
      </c>
      <c r="F112" s="1" t="b">
        <f>IF(B112="",IF(Aloitus_Start!$D$1="Suomi","Tieto puuttuu: "&amp;B$3,IF(Aloitus_Start!$D$1="Svenska","Information saknas: "&amp;B$3)),"")</f>
        <v>0</v>
      </c>
      <c r="G112" s="1" t="b">
        <f>IF(C112="",IF(Aloitus_Start!$D$1="Suomi","Tieto puuttuu: "&amp;C$3,IF(Aloitus_Start!$D$1="Svenska","Information saknas: "&amp;C$3)),"")</f>
        <v>0</v>
      </c>
    </row>
    <row r="113" spans="1:7" ht="15" x14ac:dyDescent="0.15">
      <c r="A113" s="147"/>
      <c r="B113" s="147"/>
      <c r="C113" s="147"/>
      <c r="D113" s="1">
        <f t="shared" si="2"/>
        <v>0</v>
      </c>
      <c r="E113" s="1" t="str">
        <f t="shared" si="3"/>
        <v/>
      </c>
      <c r="F113" s="1" t="b">
        <f>IF(B113="",IF(Aloitus_Start!$D$1="Suomi","Tieto puuttuu: "&amp;B$3,IF(Aloitus_Start!$D$1="Svenska","Information saknas: "&amp;B$3)),"")</f>
        <v>0</v>
      </c>
      <c r="G113" s="1" t="b">
        <f>IF(C113="",IF(Aloitus_Start!$D$1="Suomi","Tieto puuttuu: "&amp;C$3,IF(Aloitus_Start!$D$1="Svenska","Information saknas: "&amp;C$3)),"")</f>
        <v>0</v>
      </c>
    </row>
    <row r="114" spans="1:7" ht="15" x14ac:dyDescent="0.15">
      <c r="A114" s="147"/>
      <c r="B114" s="147"/>
      <c r="C114" s="147"/>
      <c r="D114" s="1">
        <f t="shared" si="2"/>
        <v>0</v>
      </c>
      <c r="E114" s="1" t="str">
        <f t="shared" si="3"/>
        <v/>
      </c>
      <c r="F114" s="1" t="b">
        <f>IF(B114="",IF(Aloitus_Start!$D$1="Suomi","Tieto puuttuu: "&amp;B$3,IF(Aloitus_Start!$D$1="Svenska","Information saknas: "&amp;B$3)),"")</f>
        <v>0</v>
      </c>
      <c r="G114" s="1" t="b">
        <f>IF(C114="",IF(Aloitus_Start!$D$1="Suomi","Tieto puuttuu: "&amp;C$3,IF(Aloitus_Start!$D$1="Svenska","Information saknas: "&amp;C$3)),"")</f>
        <v>0</v>
      </c>
    </row>
    <row r="115" spans="1:7" ht="15" x14ac:dyDescent="0.15">
      <c r="A115" s="147"/>
      <c r="B115" s="147"/>
      <c r="C115" s="147"/>
      <c r="D115" s="1">
        <f t="shared" si="2"/>
        <v>0</v>
      </c>
      <c r="E115" s="1" t="str">
        <f t="shared" si="3"/>
        <v/>
      </c>
      <c r="F115" s="1" t="b">
        <f>IF(B115="",IF(Aloitus_Start!$D$1="Suomi","Tieto puuttuu: "&amp;B$3,IF(Aloitus_Start!$D$1="Svenska","Information saknas: "&amp;B$3)),"")</f>
        <v>0</v>
      </c>
      <c r="G115" s="1" t="b">
        <f>IF(C115="",IF(Aloitus_Start!$D$1="Suomi","Tieto puuttuu: "&amp;C$3,IF(Aloitus_Start!$D$1="Svenska","Information saknas: "&amp;C$3)),"")</f>
        <v>0</v>
      </c>
    </row>
    <row r="116" spans="1:7" ht="15" x14ac:dyDescent="0.15">
      <c r="A116" s="147"/>
      <c r="B116" s="147"/>
      <c r="C116" s="147"/>
      <c r="D116" s="1">
        <f t="shared" si="2"/>
        <v>0</v>
      </c>
      <c r="E116" s="1" t="str">
        <f t="shared" si="3"/>
        <v/>
      </c>
      <c r="F116" s="1" t="b">
        <f>IF(B116="",IF(Aloitus_Start!$D$1="Suomi","Tieto puuttuu: "&amp;B$3,IF(Aloitus_Start!$D$1="Svenska","Information saknas: "&amp;B$3)),"")</f>
        <v>0</v>
      </c>
      <c r="G116" s="1" t="b">
        <f>IF(C116="",IF(Aloitus_Start!$D$1="Suomi","Tieto puuttuu: "&amp;C$3,IF(Aloitus_Start!$D$1="Svenska","Information saknas: "&amp;C$3)),"")</f>
        <v>0</v>
      </c>
    </row>
    <row r="117" spans="1:7" ht="15" x14ac:dyDescent="0.15">
      <c r="A117" s="147"/>
      <c r="B117" s="147"/>
      <c r="C117" s="147"/>
      <c r="D117" s="1">
        <f t="shared" si="2"/>
        <v>0</v>
      </c>
      <c r="E117" s="1" t="str">
        <f t="shared" si="3"/>
        <v/>
      </c>
      <c r="F117" s="1" t="b">
        <f>IF(B117="",IF(Aloitus_Start!$D$1="Suomi","Tieto puuttuu: "&amp;B$3,IF(Aloitus_Start!$D$1="Svenska","Information saknas: "&amp;B$3)),"")</f>
        <v>0</v>
      </c>
      <c r="G117" s="1" t="b">
        <f>IF(C117="",IF(Aloitus_Start!$D$1="Suomi","Tieto puuttuu: "&amp;C$3,IF(Aloitus_Start!$D$1="Svenska","Information saknas: "&amp;C$3)),"")</f>
        <v>0</v>
      </c>
    </row>
    <row r="118" spans="1:7" ht="15" x14ac:dyDescent="0.15">
      <c r="A118" s="147"/>
      <c r="B118" s="147"/>
      <c r="C118" s="147"/>
      <c r="D118" s="1">
        <f t="shared" si="2"/>
        <v>0</v>
      </c>
      <c r="E118" s="1" t="str">
        <f t="shared" si="3"/>
        <v/>
      </c>
      <c r="F118" s="1" t="b">
        <f>IF(B118="",IF(Aloitus_Start!$D$1="Suomi","Tieto puuttuu: "&amp;B$3,IF(Aloitus_Start!$D$1="Svenska","Information saknas: "&amp;B$3)),"")</f>
        <v>0</v>
      </c>
      <c r="G118" s="1" t="b">
        <f>IF(C118="",IF(Aloitus_Start!$D$1="Suomi","Tieto puuttuu: "&amp;C$3,IF(Aloitus_Start!$D$1="Svenska","Information saknas: "&amp;C$3)),"")</f>
        <v>0</v>
      </c>
    </row>
    <row r="119" spans="1:7" ht="15" x14ac:dyDescent="0.15">
      <c r="A119" s="147"/>
      <c r="B119" s="147"/>
      <c r="C119" s="147"/>
      <c r="D119" s="1">
        <f t="shared" si="2"/>
        <v>0</v>
      </c>
      <c r="E119" s="1" t="str">
        <f t="shared" si="3"/>
        <v/>
      </c>
      <c r="F119" s="1" t="b">
        <f>IF(B119="",IF(Aloitus_Start!$D$1="Suomi","Tieto puuttuu: "&amp;B$3,IF(Aloitus_Start!$D$1="Svenska","Information saknas: "&amp;B$3)),"")</f>
        <v>0</v>
      </c>
      <c r="G119" s="1" t="b">
        <f>IF(C119="",IF(Aloitus_Start!$D$1="Suomi","Tieto puuttuu: "&amp;C$3,IF(Aloitus_Start!$D$1="Svenska","Information saknas: "&amp;C$3)),"")</f>
        <v>0</v>
      </c>
    </row>
    <row r="120" spans="1:7" ht="15" x14ac:dyDescent="0.15">
      <c r="A120" s="147"/>
      <c r="B120" s="147"/>
      <c r="C120" s="147"/>
      <c r="D120" s="1">
        <f t="shared" si="2"/>
        <v>0</v>
      </c>
      <c r="E120" s="1" t="str">
        <f t="shared" si="3"/>
        <v/>
      </c>
      <c r="F120" s="1" t="b">
        <f>IF(B120="",IF(Aloitus_Start!$D$1="Suomi","Tieto puuttuu: "&amp;B$3,IF(Aloitus_Start!$D$1="Svenska","Information saknas: "&amp;B$3)),"")</f>
        <v>0</v>
      </c>
      <c r="G120" s="1" t="b">
        <f>IF(C120="",IF(Aloitus_Start!$D$1="Suomi","Tieto puuttuu: "&amp;C$3,IF(Aloitus_Start!$D$1="Svenska","Information saknas: "&amp;C$3)),"")</f>
        <v>0</v>
      </c>
    </row>
    <row r="121" spans="1:7" ht="15" x14ac:dyDescent="0.15">
      <c r="A121" s="147"/>
      <c r="B121" s="147"/>
      <c r="C121" s="147"/>
      <c r="D121" s="1">
        <f t="shared" si="2"/>
        <v>0</v>
      </c>
      <c r="E121" s="1" t="str">
        <f t="shared" si="3"/>
        <v/>
      </c>
      <c r="F121" s="1" t="b">
        <f>IF(B121="",IF(Aloitus_Start!$D$1="Suomi","Tieto puuttuu: "&amp;B$3,IF(Aloitus_Start!$D$1="Svenska","Information saknas: "&amp;B$3)),"")</f>
        <v>0</v>
      </c>
      <c r="G121" s="1" t="b">
        <f>IF(C121="",IF(Aloitus_Start!$D$1="Suomi","Tieto puuttuu: "&amp;C$3,IF(Aloitus_Start!$D$1="Svenska","Information saknas: "&amp;C$3)),"")</f>
        <v>0</v>
      </c>
    </row>
    <row r="122" spans="1:7" ht="15" x14ac:dyDescent="0.15">
      <c r="A122" s="147"/>
      <c r="B122" s="147"/>
      <c r="C122" s="147"/>
      <c r="D122" s="1">
        <f t="shared" si="2"/>
        <v>0</v>
      </c>
      <c r="E122" s="1" t="str">
        <f t="shared" si="3"/>
        <v/>
      </c>
      <c r="F122" s="1" t="b">
        <f>IF(B122="",IF(Aloitus_Start!$D$1="Suomi","Tieto puuttuu: "&amp;B$3,IF(Aloitus_Start!$D$1="Svenska","Information saknas: "&amp;B$3)),"")</f>
        <v>0</v>
      </c>
      <c r="G122" s="1" t="b">
        <f>IF(C122="",IF(Aloitus_Start!$D$1="Suomi","Tieto puuttuu: "&amp;C$3,IF(Aloitus_Start!$D$1="Svenska","Information saknas: "&amp;C$3)),"")</f>
        <v>0</v>
      </c>
    </row>
    <row r="123" spans="1:7" ht="15" x14ac:dyDescent="0.15">
      <c r="A123" s="147"/>
      <c r="B123" s="147"/>
      <c r="C123" s="147"/>
      <c r="D123" s="1">
        <f t="shared" si="2"/>
        <v>0</v>
      </c>
      <c r="E123" s="1" t="str">
        <f t="shared" si="3"/>
        <v/>
      </c>
      <c r="F123" s="1" t="b">
        <f>IF(B123="",IF(Aloitus_Start!$D$1="Suomi","Tieto puuttuu: "&amp;B$3,IF(Aloitus_Start!$D$1="Svenska","Information saknas: "&amp;B$3)),"")</f>
        <v>0</v>
      </c>
      <c r="G123" s="1" t="b">
        <f>IF(C123="",IF(Aloitus_Start!$D$1="Suomi","Tieto puuttuu: "&amp;C$3,IF(Aloitus_Start!$D$1="Svenska","Information saknas: "&amp;C$3)),"")</f>
        <v>0</v>
      </c>
    </row>
    <row r="124" spans="1:7" ht="15" x14ac:dyDescent="0.15">
      <c r="A124" s="147"/>
      <c r="B124" s="147"/>
      <c r="C124" s="147"/>
      <c r="D124" s="1">
        <f t="shared" si="2"/>
        <v>0</v>
      </c>
      <c r="E124" s="1" t="str">
        <f t="shared" si="3"/>
        <v/>
      </c>
      <c r="F124" s="1" t="b">
        <f>IF(B124="",IF(Aloitus_Start!$D$1="Suomi","Tieto puuttuu: "&amp;B$3,IF(Aloitus_Start!$D$1="Svenska","Information saknas: "&amp;B$3)),"")</f>
        <v>0</v>
      </c>
      <c r="G124" s="1" t="b">
        <f>IF(C124="",IF(Aloitus_Start!$D$1="Suomi","Tieto puuttuu: "&amp;C$3,IF(Aloitus_Start!$D$1="Svenska","Information saknas: "&amp;C$3)),"")</f>
        <v>0</v>
      </c>
    </row>
    <row r="125" spans="1:7" ht="15" x14ac:dyDescent="0.15">
      <c r="A125" s="147"/>
      <c r="B125" s="147"/>
      <c r="C125" s="147"/>
      <c r="D125" s="1">
        <f t="shared" si="2"/>
        <v>0</v>
      </c>
      <c r="E125" s="1" t="str">
        <f t="shared" si="3"/>
        <v/>
      </c>
      <c r="F125" s="1" t="b">
        <f>IF(B125="",IF(Aloitus_Start!$D$1="Suomi","Tieto puuttuu: "&amp;B$3,IF(Aloitus_Start!$D$1="Svenska","Information saknas: "&amp;B$3)),"")</f>
        <v>0</v>
      </c>
      <c r="G125" s="1" t="b">
        <f>IF(C125="",IF(Aloitus_Start!$D$1="Suomi","Tieto puuttuu: "&amp;C$3,IF(Aloitus_Start!$D$1="Svenska","Information saknas: "&amp;C$3)),"")</f>
        <v>0</v>
      </c>
    </row>
    <row r="126" spans="1:7" ht="15" x14ac:dyDescent="0.15">
      <c r="A126" s="147"/>
      <c r="B126" s="147"/>
      <c r="C126" s="147"/>
      <c r="D126" s="1">
        <f t="shared" si="2"/>
        <v>0</v>
      </c>
      <c r="E126" s="1" t="str">
        <f t="shared" si="3"/>
        <v/>
      </c>
      <c r="F126" s="1" t="b">
        <f>IF(B126="",IF(Aloitus_Start!$D$1="Suomi","Tieto puuttuu: "&amp;B$3,IF(Aloitus_Start!$D$1="Svenska","Information saknas: "&amp;B$3)),"")</f>
        <v>0</v>
      </c>
      <c r="G126" s="1" t="b">
        <f>IF(C126="",IF(Aloitus_Start!$D$1="Suomi","Tieto puuttuu: "&amp;C$3,IF(Aloitus_Start!$D$1="Svenska","Information saknas: "&amp;C$3)),"")</f>
        <v>0</v>
      </c>
    </row>
    <row r="127" spans="1:7" ht="15" x14ac:dyDescent="0.15">
      <c r="A127" s="147"/>
      <c r="B127" s="147"/>
      <c r="C127" s="147"/>
      <c r="D127" s="1">
        <f t="shared" si="2"/>
        <v>0</v>
      </c>
      <c r="E127" s="1" t="str">
        <f t="shared" si="3"/>
        <v/>
      </c>
      <c r="F127" s="1" t="b">
        <f>IF(B127="",IF(Aloitus_Start!$D$1="Suomi","Tieto puuttuu: "&amp;B$3,IF(Aloitus_Start!$D$1="Svenska","Information saknas: "&amp;B$3)),"")</f>
        <v>0</v>
      </c>
      <c r="G127" s="1" t="b">
        <f>IF(C127="",IF(Aloitus_Start!$D$1="Suomi","Tieto puuttuu: "&amp;C$3,IF(Aloitus_Start!$D$1="Svenska","Information saknas: "&amp;C$3)),"")</f>
        <v>0</v>
      </c>
    </row>
    <row r="128" spans="1:7" ht="15" x14ac:dyDescent="0.15">
      <c r="A128" s="147"/>
      <c r="B128" s="147"/>
      <c r="C128" s="147"/>
      <c r="D128" s="1">
        <f t="shared" si="2"/>
        <v>0</v>
      </c>
      <c r="E128" s="1" t="str">
        <f t="shared" si="3"/>
        <v/>
      </c>
      <c r="F128" s="1" t="b">
        <f>IF(B128="",IF(Aloitus_Start!$D$1="Suomi","Tieto puuttuu: "&amp;B$3,IF(Aloitus_Start!$D$1="Svenska","Information saknas: "&amp;B$3)),"")</f>
        <v>0</v>
      </c>
      <c r="G128" s="1" t="b">
        <f>IF(C128="",IF(Aloitus_Start!$D$1="Suomi","Tieto puuttuu: "&amp;C$3,IF(Aloitus_Start!$D$1="Svenska","Information saknas: "&amp;C$3)),"")</f>
        <v>0</v>
      </c>
    </row>
    <row r="129" spans="1:7" ht="15" x14ac:dyDescent="0.15">
      <c r="A129" s="147"/>
      <c r="B129" s="147"/>
      <c r="C129" s="147"/>
      <c r="D129" s="1">
        <f t="shared" si="2"/>
        <v>0</v>
      </c>
      <c r="E129" s="1" t="str">
        <f t="shared" si="3"/>
        <v/>
      </c>
      <c r="F129" s="1" t="b">
        <f>IF(B129="",IF(Aloitus_Start!$D$1="Suomi","Tieto puuttuu: "&amp;B$3,IF(Aloitus_Start!$D$1="Svenska","Information saknas: "&amp;B$3)),"")</f>
        <v>0</v>
      </c>
      <c r="G129" s="1" t="b">
        <f>IF(C129="",IF(Aloitus_Start!$D$1="Suomi","Tieto puuttuu: "&amp;C$3,IF(Aloitus_Start!$D$1="Svenska","Information saknas: "&amp;C$3)),"")</f>
        <v>0</v>
      </c>
    </row>
    <row r="130" spans="1:7" ht="15" x14ac:dyDescent="0.15">
      <c r="A130" s="147"/>
      <c r="B130" s="147"/>
      <c r="C130" s="147"/>
      <c r="D130" s="1">
        <f t="shared" si="2"/>
        <v>0</v>
      </c>
      <c r="E130" s="1" t="str">
        <f t="shared" si="3"/>
        <v/>
      </c>
      <c r="F130" s="1" t="b">
        <f>IF(B130="",IF(Aloitus_Start!$D$1="Suomi","Tieto puuttuu: "&amp;B$3,IF(Aloitus_Start!$D$1="Svenska","Information saknas: "&amp;B$3)),"")</f>
        <v>0</v>
      </c>
      <c r="G130" s="1" t="b">
        <f>IF(C130="",IF(Aloitus_Start!$D$1="Suomi","Tieto puuttuu: "&amp;C$3,IF(Aloitus_Start!$D$1="Svenska","Information saknas: "&amp;C$3)),"")</f>
        <v>0</v>
      </c>
    </row>
    <row r="131" spans="1:7" ht="15" x14ac:dyDescent="0.15">
      <c r="A131" s="147"/>
      <c r="B131" s="147"/>
      <c r="C131" s="147"/>
      <c r="D131" s="1">
        <f t="shared" si="2"/>
        <v>0</v>
      </c>
      <c r="E131" s="1" t="str">
        <f t="shared" si="3"/>
        <v/>
      </c>
      <c r="F131" s="1" t="b">
        <f>IF(B131="",IF(Aloitus_Start!$D$1="Suomi","Tieto puuttuu: "&amp;B$3,IF(Aloitus_Start!$D$1="Svenska","Information saknas: "&amp;B$3)),"")</f>
        <v>0</v>
      </c>
      <c r="G131" s="1" t="b">
        <f>IF(C131="",IF(Aloitus_Start!$D$1="Suomi","Tieto puuttuu: "&amp;C$3,IF(Aloitus_Start!$D$1="Svenska","Information saknas: "&amp;C$3)),"")</f>
        <v>0</v>
      </c>
    </row>
    <row r="132" spans="1:7" ht="15" x14ac:dyDescent="0.15">
      <c r="A132" s="147"/>
      <c r="B132" s="147"/>
      <c r="C132" s="147"/>
      <c r="D132" s="1">
        <f t="shared" si="2"/>
        <v>0</v>
      </c>
      <c r="E132" s="1" t="str">
        <f t="shared" si="3"/>
        <v/>
      </c>
      <c r="F132" s="1" t="b">
        <f>IF(B132="",IF(Aloitus_Start!$D$1="Suomi","Tieto puuttuu: "&amp;B$3,IF(Aloitus_Start!$D$1="Svenska","Information saknas: "&amp;B$3)),"")</f>
        <v>0</v>
      </c>
      <c r="G132" s="1" t="b">
        <f>IF(C132="",IF(Aloitus_Start!$D$1="Suomi","Tieto puuttuu: "&amp;C$3,IF(Aloitus_Start!$D$1="Svenska","Information saknas: "&amp;C$3)),"")</f>
        <v>0</v>
      </c>
    </row>
    <row r="133" spans="1:7" ht="15" x14ac:dyDescent="0.15">
      <c r="A133" s="147"/>
      <c r="B133" s="147"/>
      <c r="C133" s="147"/>
      <c r="D133" s="1">
        <f t="shared" si="2"/>
        <v>0</v>
      </c>
      <c r="E133" s="1" t="str">
        <f t="shared" si="3"/>
        <v/>
      </c>
      <c r="F133" s="1" t="b">
        <f>IF(B133="",IF(Aloitus_Start!$D$1="Suomi","Tieto puuttuu: "&amp;B$3,IF(Aloitus_Start!$D$1="Svenska","Information saknas: "&amp;B$3)),"")</f>
        <v>0</v>
      </c>
      <c r="G133" s="1" t="b">
        <f>IF(C133="",IF(Aloitus_Start!$D$1="Suomi","Tieto puuttuu: "&amp;C$3,IF(Aloitus_Start!$D$1="Svenska","Information saknas: "&amp;C$3)),"")</f>
        <v>0</v>
      </c>
    </row>
    <row r="134" spans="1:7" ht="15" x14ac:dyDescent="0.15">
      <c r="A134" s="147"/>
      <c r="B134" s="147"/>
      <c r="C134" s="147"/>
      <c r="D134" s="1">
        <f t="shared" ref="D134:D197" si="4">IF(B134=" ","",C134-B134)</f>
        <v>0</v>
      </c>
      <c r="E134" s="1" t="str">
        <f t="shared" ref="E134:E197" si="5">IF(B134="","",IF(B134=0,"",IF(B134=" ","",(C134/B134)-1)))</f>
        <v/>
      </c>
      <c r="F134" s="1" t="b">
        <f>IF(B134="",IF(Aloitus_Start!$D$1="Suomi","Tieto puuttuu: "&amp;B$3,IF(Aloitus_Start!$D$1="Svenska","Information saknas: "&amp;B$3)),"")</f>
        <v>0</v>
      </c>
      <c r="G134" s="1" t="b">
        <f>IF(C134="",IF(Aloitus_Start!$D$1="Suomi","Tieto puuttuu: "&amp;C$3,IF(Aloitus_Start!$D$1="Svenska","Information saknas: "&amp;C$3)),"")</f>
        <v>0</v>
      </c>
    </row>
    <row r="135" spans="1:7" ht="15" x14ac:dyDescent="0.15">
      <c r="A135" s="147"/>
      <c r="B135" s="147"/>
      <c r="C135" s="147"/>
      <c r="D135" s="1">
        <f t="shared" si="4"/>
        <v>0</v>
      </c>
      <c r="E135" s="1" t="str">
        <f t="shared" si="5"/>
        <v/>
      </c>
      <c r="F135" s="1" t="b">
        <f>IF(B135="",IF(Aloitus_Start!$D$1="Suomi","Tieto puuttuu: "&amp;B$3,IF(Aloitus_Start!$D$1="Svenska","Information saknas: "&amp;B$3)),"")</f>
        <v>0</v>
      </c>
      <c r="G135" s="1" t="b">
        <f>IF(C135="",IF(Aloitus_Start!$D$1="Suomi","Tieto puuttuu: "&amp;C$3,IF(Aloitus_Start!$D$1="Svenska","Information saknas: "&amp;C$3)),"")</f>
        <v>0</v>
      </c>
    </row>
    <row r="136" spans="1:7" ht="15" x14ac:dyDescent="0.15">
      <c r="A136" s="147"/>
      <c r="B136" s="147"/>
      <c r="C136" s="147"/>
      <c r="D136" s="1">
        <f t="shared" si="4"/>
        <v>0</v>
      </c>
      <c r="E136" s="1" t="str">
        <f t="shared" si="5"/>
        <v/>
      </c>
      <c r="F136" s="1" t="b">
        <f>IF(B136="",IF(Aloitus_Start!$D$1="Suomi","Tieto puuttuu: "&amp;B$3,IF(Aloitus_Start!$D$1="Svenska","Information saknas: "&amp;B$3)),"")</f>
        <v>0</v>
      </c>
      <c r="G136" s="1" t="b">
        <f>IF(C136="",IF(Aloitus_Start!$D$1="Suomi","Tieto puuttuu: "&amp;C$3,IF(Aloitus_Start!$D$1="Svenska","Information saknas: "&amp;C$3)),"")</f>
        <v>0</v>
      </c>
    </row>
    <row r="137" spans="1:7" ht="15" x14ac:dyDescent="0.15">
      <c r="A137" s="147"/>
      <c r="B137" s="147"/>
      <c r="C137" s="147"/>
      <c r="D137" s="1">
        <f t="shared" si="4"/>
        <v>0</v>
      </c>
      <c r="E137" s="1" t="str">
        <f t="shared" si="5"/>
        <v/>
      </c>
      <c r="F137" s="1" t="b">
        <f>IF(B137="",IF(Aloitus_Start!$D$1="Suomi","Tieto puuttuu: "&amp;B$3,IF(Aloitus_Start!$D$1="Svenska","Information saknas: "&amp;B$3)),"")</f>
        <v>0</v>
      </c>
      <c r="G137" s="1" t="b">
        <f>IF(C137="",IF(Aloitus_Start!$D$1="Suomi","Tieto puuttuu: "&amp;C$3,IF(Aloitus_Start!$D$1="Svenska","Information saknas: "&amp;C$3)),"")</f>
        <v>0</v>
      </c>
    </row>
    <row r="138" spans="1:7" ht="15" x14ac:dyDescent="0.15">
      <c r="A138" s="147"/>
      <c r="B138" s="147"/>
      <c r="C138" s="147"/>
      <c r="D138" s="1">
        <f t="shared" si="4"/>
        <v>0</v>
      </c>
      <c r="E138" s="1" t="str">
        <f t="shared" si="5"/>
        <v/>
      </c>
      <c r="F138" s="1" t="b">
        <f>IF(B138="",IF(Aloitus_Start!$D$1="Suomi","Tieto puuttuu: "&amp;B$3,IF(Aloitus_Start!$D$1="Svenska","Information saknas: "&amp;B$3)),"")</f>
        <v>0</v>
      </c>
      <c r="G138" s="1" t="b">
        <f>IF(C138="",IF(Aloitus_Start!$D$1="Suomi","Tieto puuttuu: "&amp;C$3,IF(Aloitus_Start!$D$1="Svenska","Information saknas: "&amp;C$3)),"")</f>
        <v>0</v>
      </c>
    </row>
    <row r="139" spans="1:7" ht="15" x14ac:dyDescent="0.15">
      <c r="A139" s="147"/>
      <c r="B139" s="147"/>
      <c r="C139" s="147"/>
      <c r="D139" s="1">
        <f t="shared" si="4"/>
        <v>0</v>
      </c>
      <c r="E139" s="1" t="str">
        <f t="shared" si="5"/>
        <v/>
      </c>
      <c r="F139" s="1" t="b">
        <f>IF(B139="",IF(Aloitus_Start!$D$1="Suomi","Tieto puuttuu: "&amp;B$3,IF(Aloitus_Start!$D$1="Svenska","Information saknas: "&amp;B$3)),"")</f>
        <v>0</v>
      </c>
      <c r="G139" s="1" t="b">
        <f>IF(C139="",IF(Aloitus_Start!$D$1="Suomi","Tieto puuttuu: "&amp;C$3,IF(Aloitus_Start!$D$1="Svenska","Information saknas: "&amp;C$3)),"")</f>
        <v>0</v>
      </c>
    </row>
    <row r="140" spans="1:7" ht="15" x14ac:dyDescent="0.15">
      <c r="A140" s="147"/>
      <c r="B140" s="147"/>
      <c r="C140" s="147"/>
      <c r="D140" s="1">
        <f t="shared" si="4"/>
        <v>0</v>
      </c>
      <c r="E140" s="1" t="str">
        <f t="shared" si="5"/>
        <v/>
      </c>
      <c r="F140" s="1" t="b">
        <f>IF(B140="",IF(Aloitus_Start!$D$1="Suomi","Tieto puuttuu: "&amp;B$3,IF(Aloitus_Start!$D$1="Svenska","Information saknas: "&amp;B$3)),"")</f>
        <v>0</v>
      </c>
      <c r="G140" s="1" t="b">
        <f>IF(C140="",IF(Aloitus_Start!$D$1="Suomi","Tieto puuttuu: "&amp;C$3,IF(Aloitus_Start!$D$1="Svenska","Information saknas: "&amp;C$3)),"")</f>
        <v>0</v>
      </c>
    </row>
    <row r="141" spans="1:7" ht="15" x14ac:dyDescent="0.15">
      <c r="A141" s="147"/>
      <c r="B141" s="147"/>
      <c r="C141" s="147"/>
      <c r="D141" s="1">
        <f t="shared" si="4"/>
        <v>0</v>
      </c>
      <c r="E141" s="1" t="str">
        <f t="shared" si="5"/>
        <v/>
      </c>
      <c r="F141" s="1" t="b">
        <f>IF(B141="",IF(Aloitus_Start!$D$1="Suomi","Tieto puuttuu: "&amp;B$3,IF(Aloitus_Start!$D$1="Svenska","Information saknas: "&amp;B$3)),"")</f>
        <v>0</v>
      </c>
      <c r="G141" s="1" t="b">
        <f>IF(C141="",IF(Aloitus_Start!$D$1="Suomi","Tieto puuttuu: "&amp;C$3,IF(Aloitus_Start!$D$1="Svenska","Information saknas: "&amp;C$3)),"")</f>
        <v>0</v>
      </c>
    </row>
    <row r="142" spans="1:7" ht="15" x14ac:dyDescent="0.15">
      <c r="A142" s="147"/>
      <c r="B142" s="147"/>
      <c r="C142" s="147"/>
      <c r="D142" s="1">
        <f t="shared" si="4"/>
        <v>0</v>
      </c>
      <c r="E142" s="1" t="str">
        <f t="shared" si="5"/>
        <v/>
      </c>
      <c r="F142" s="1" t="b">
        <f>IF(B142="",IF(Aloitus_Start!$D$1="Suomi","Tieto puuttuu: "&amp;B$3,IF(Aloitus_Start!$D$1="Svenska","Information saknas: "&amp;B$3)),"")</f>
        <v>0</v>
      </c>
      <c r="G142" s="1" t="b">
        <f>IF(C142="",IF(Aloitus_Start!$D$1="Suomi","Tieto puuttuu: "&amp;C$3,IF(Aloitus_Start!$D$1="Svenska","Information saknas: "&amp;C$3)),"")</f>
        <v>0</v>
      </c>
    </row>
    <row r="143" spans="1:7" ht="15" x14ac:dyDescent="0.15">
      <c r="A143" s="147"/>
      <c r="B143" s="147"/>
      <c r="C143" s="147"/>
      <c r="D143" s="1">
        <f t="shared" si="4"/>
        <v>0</v>
      </c>
      <c r="E143" s="1" t="str">
        <f t="shared" si="5"/>
        <v/>
      </c>
      <c r="F143" s="1" t="b">
        <f>IF(B143="",IF(Aloitus_Start!$D$1="Suomi","Tieto puuttuu: "&amp;B$3,IF(Aloitus_Start!$D$1="Svenska","Information saknas: "&amp;B$3)),"")</f>
        <v>0</v>
      </c>
      <c r="G143" s="1" t="b">
        <f>IF(C143="",IF(Aloitus_Start!$D$1="Suomi","Tieto puuttuu: "&amp;C$3,IF(Aloitus_Start!$D$1="Svenska","Information saknas: "&amp;C$3)),"")</f>
        <v>0</v>
      </c>
    </row>
    <row r="144" spans="1:7" ht="15" x14ac:dyDescent="0.15">
      <c r="A144" s="147"/>
      <c r="B144" s="147"/>
      <c r="C144" s="147"/>
      <c r="D144" s="1">
        <f t="shared" si="4"/>
        <v>0</v>
      </c>
      <c r="E144" s="1" t="str">
        <f t="shared" si="5"/>
        <v/>
      </c>
      <c r="F144" s="1" t="b">
        <f>IF(B144="",IF(Aloitus_Start!$D$1="Suomi","Tieto puuttuu: "&amp;B$3,IF(Aloitus_Start!$D$1="Svenska","Information saknas: "&amp;B$3)),"")</f>
        <v>0</v>
      </c>
      <c r="G144" s="1" t="b">
        <f>IF(C144="",IF(Aloitus_Start!$D$1="Suomi","Tieto puuttuu: "&amp;C$3,IF(Aloitus_Start!$D$1="Svenska","Information saknas: "&amp;C$3)),"")</f>
        <v>0</v>
      </c>
    </row>
    <row r="145" spans="1:7" ht="15" x14ac:dyDescent="0.15">
      <c r="A145" s="147"/>
      <c r="B145" s="147"/>
      <c r="C145" s="147"/>
      <c r="D145" s="1">
        <f t="shared" si="4"/>
        <v>0</v>
      </c>
      <c r="E145" s="1" t="str">
        <f t="shared" si="5"/>
        <v/>
      </c>
      <c r="F145" s="1" t="b">
        <f>IF(B145="",IF(Aloitus_Start!$D$1="Suomi","Tieto puuttuu: "&amp;B$3,IF(Aloitus_Start!$D$1="Svenska","Information saknas: "&amp;B$3)),"")</f>
        <v>0</v>
      </c>
      <c r="G145" s="1" t="b">
        <f>IF(C145="",IF(Aloitus_Start!$D$1="Suomi","Tieto puuttuu: "&amp;C$3,IF(Aloitus_Start!$D$1="Svenska","Information saknas: "&amp;C$3)),"")</f>
        <v>0</v>
      </c>
    </row>
    <row r="146" spans="1:7" ht="15" x14ac:dyDescent="0.15">
      <c r="A146" s="147"/>
      <c r="B146" s="147"/>
      <c r="C146" s="147"/>
      <c r="D146" s="1">
        <f t="shared" si="4"/>
        <v>0</v>
      </c>
      <c r="E146" s="1" t="str">
        <f t="shared" si="5"/>
        <v/>
      </c>
      <c r="F146" s="1" t="b">
        <f>IF(B146="",IF(Aloitus_Start!$D$1="Suomi","Tieto puuttuu: "&amp;B$3,IF(Aloitus_Start!$D$1="Svenska","Information saknas: "&amp;B$3)),"")</f>
        <v>0</v>
      </c>
      <c r="G146" s="1" t="b">
        <f>IF(C146="",IF(Aloitus_Start!$D$1="Suomi","Tieto puuttuu: "&amp;C$3,IF(Aloitus_Start!$D$1="Svenska","Information saknas: "&amp;C$3)),"")</f>
        <v>0</v>
      </c>
    </row>
    <row r="147" spans="1:7" ht="15" x14ac:dyDescent="0.15">
      <c r="A147" s="147"/>
      <c r="B147" s="147"/>
      <c r="C147" s="147"/>
      <c r="D147" s="1">
        <f t="shared" si="4"/>
        <v>0</v>
      </c>
      <c r="E147" s="1" t="str">
        <f t="shared" si="5"/>
        <v/>
      </c>
      <c r="F147" s="1" t="b">
        <f>IF(B147="",IF(Aloitus_Start!$D$1="Suomi","Tieto puuttuu: "&amp;B$3,IF(Aloitus_Start!$D$1="Svenska","Information saknas: "&amp;B$3)),"")</f>
        <v>0</v>
      </c>
      <c r="G147" s="1" t="b">
        <f>IF(C147="",IF(Aloitus_Start!$D$1="Suomi","Tieto puuttuu: "&amp;C$3,IF(Aloitus_Start!$D$1="Svenska","Information saknas: "&amp;C$3)),"")</f>
        <v>0</v>
      </c>
    </row>
    <row r="148" spans="1:7" ht="15" x14ac:dyDescent="0.15">
      <c r="A148" s="147"/>
      <c r="B148" s="147"/>
      <c r="C148" s="147"/>
      <c r="D148" s="1">
        <f t="shared" si="4"/>
        <v>0</v>
      </c>
      <c r="E148" s="1" t="str">
        <f t="shared" si="5"/>
        <v/>
      </c>
      <c r="F148" s="1" t="b">
        <f>IF(B148="",IF(Aloitus_Start!$D$1="Suomi","Tieto puuttuu: "&amp;B$3,IF(Aloitus_Start!$D$1="Svenska","Information saknas: "&amp;B$3)),"")</f>
        <v>0</v>
      </c>
      <c r="G148" s="1" t="b">
        <f>IF(C148="",IF(Aloitus_Start!$D$1="Suomi","Tieto puuttuu: "&amp;C$3,IF(Aloitus_Start!$D$1="Svenska","Information saknas: "&amp;C$3)),"")</f>
        <v>0</v>
      </c>
    </row>
    <row r="149" spans="1:7" ht="15" x14ac:dyDescent="0.15">
      <c r="A149" s="147"/>
      <c r="B149" s="147"/>
      <c r="C149" s="147"/>
      <c r="D149" s="1">
        <f t="shared" si="4"/>
        <v>0</v>
      </c>
      <c r="E149" s="1" t="str">
        <f t="shared" si="5"/>
        <v/>
      </c>
      <c r="F149" s="1" t="b">
        <f>IF(B149="",IF(Aloitus_Start!$D$1="Suomi","Tieto puuttuu: "&amp;B$3,IF(Aloitus_Start!$D$1="Svenska","Information saknas: "&amp;B$3)),"")</f>
        <v>0</v>
      </c>
      <c r="G149" s="1" t="b">
        <f>IF(C149="",IF(Aloitus_Start!$D$1="Suomi","Tieto puuttuu: "&amp;C$3,IF(Aloitus_Start!$D$1="Svenska","Information saknas: "&amp;C$3)),"")</f>
        <v>0</v>
      </c>
    </row>
    <row r="150" spans="1:7" ht="15" x14ac:dyDescent="0.15">
      <c r="A150" s="147"/>
      <c r="B150" s="147"/>
      <c r="C150" s="147"/>
      <c r="D150" s="1">
        <f t="shared" si="4"/>
        <v>0</v>
      </c>
      <c r="E150" s="1" t="str">
        <f t="shared" si="5"/>
        <v/>
      </c>
      <c r="F150" s="1" t="b">
        <f>IF(B150="",IF(Aloitus_Start!$D$1="Suomi","Tieto puuttuu: "&amp;B$3,IF(Aloitus_Start!$D$1="Svenska","Information saknas: "&amp;B$3)),"")</f>
        <v>0</v>
      </c>
      <c r="G150" s="1" t="b">
        <f>IF(C150="",IF(Aloitus_Start!$D$1="Suomi","Tieto puuttuu: "&amp;C$3,IF(Aloitus_Start!$D$1="Svenska","Information saknas: "&amp;C$3)),"")</f>
        <v>0</v>
      </c>
    </row>
    <row r="151" spans="1:7" ht="15" x14ac:dyDescent="0.15">
      <c r="A151" s="147"/>
      <c r="B151" s="147"/>
      <c r="C151" s="147"/>
      <c r="D151" s="1">
        <f t="shared" si="4"/>
        <v>0</v>
      </c>
      <c r="E151" s="1" t="str">
        <f t="shared" si="5"/>
        <v/>
      </c>
      <c r="F151" s="1" t="b">
        <f>IF(B151="",IF(Aloitus_Start!$D$1="Suomi","Tieto puuttuu: "&amp;B$3,IF(Aloitus_Start!$D$1="Svenska","Information saknas: "&amp;B$3)),"")</f>
        <v>0</v>
      </c>
      <c r="G151" s="1" t="b">
        <f>IF(C151="",IF(Aloitus_Start!$D$1="Suomi","Tieto puuttuu: "&amp;C$3,IF(Aloitus_Start!$D$1="Svenska","Information saknas: "&amp;C$3)),"")</f>
        <v>0</v>
      </c>
    </row>
    <row r="152" spans="1:7" ht="15" x14ac:dyDescent="0.15">
      <c r="A152" s="147"/>
      <c r="B152" s="147"/>
      <c r="C152" s="147"/>
      <c r="D152" s="1">
        <f t="shared" si="4"/>
        <v>0</v>
      </c>
      <c r="E152" s="1" t="str">
        <f t="shared" si="5"/>
        <v/>
      </c>
      <c r="F152" s="1" t="b">
        <f>IF(B152="",IF(Aloitus_Start!$D$1="Suomi","Tieto puuttuu: "&amp;B$3,IF(Aloitus_Start!$D$1="Svenska","Information saknas: "&amp;B$3)),"")</f>
        <v>0</v>
      </c>
      <c r="G152" s="1" t="b">
        <f>IF(C152="",IF(Aloitus_Start!$D$1="Suomi","Tieto puuttuu: "&amp;C$3,IF(Aloitus_Start!$D$1="Svenska","Information saknas: "&amp;C$3)),"")</f>
        <v>0</v>
      </c>
    </row>
    <row r="153" spans="1:7" ht="15" x14ac:dyDescent="0.15">
      <c r="A153" s="147"/>
      <c r="B153" s="147"/>
      <c r="C153" s="147"/>
      <c r="D153" s="1">
        <f t="shared" si="4"/>
        <v>0</v>
      </c>
      <c r="E153" s="1" t="str">
        <f t="shared" si="5"/>
        <v/>
      </c>
      <c r="F153" s="1" t="b">
        <f>IF(B153="",IF(Aloitus_Start!$D$1="Suomi","Tieto puuttuu: "&amp;B$3,IF(Aloitus_Start!$D$1="Svenska","Information saknas: "&amp;B$3)),"")</f>
        <v>0</v>
      </c>
      <c r="G153" s="1" t="b">
        <f>IF(C153="",IF(Aloitus_Start!$D$1="Suomi","Tieto puuttuu: "&amp;C$3,IF(Aloitus_Start!$D$1="Svenska","Information saknas: "&amp;C$3)),"")</f>
        <v>0</v>
      </c>
    </row>
    <row r="154" spans="1:7" ht="15" x14ac:dyDescent="0.15">
      <c r="A154" s="147"/>
      <c r="B154" s="147"/>
      <c r="C154" s="147"/>
      <c r="D154" s="1">
        <f t="shared" si="4"/>
        <v>0</v>
      </c>
      <c r="E154" s="1" t="str">
        <f t="shared" si="5"/>
        <v/>
      </c>
      <c r="F154" s="1" t="b">
        <f>IF(B154="",IF(Aloitus_Start!$D$1="Suomi","Tieto puuttuu: "&amp;B$3,IF(Aloitus_Start!$D$1="Svenska","Information saknas: "&amp;B$3)),"")</f>
        <v>0</v>
      </c>
      <c r="G154" s="1" t="b">
        <f>IF(C154="",IF(Aloitus_Start!$D$1="Suomi","Tieto puuttuu: "&amp;C$3,IF(Aloitus_Start!$D$1="Svenska","Information saknas: "&amp;C$3)),"")</f>
        <v>0</v>
      </c>
    </row>
    <row r="155" spans="1:7" ht="15" x14ac:dyDescent="0.15">
      <c r="A155" s="147"/>
      <c r="B155" s="147"/>
      <c r="C155" s="147"/>
      <c r="D155" s="1">
        <f t="shared" si="4"/>
        <v>0</v>
      </c>
      <c r="E155" s="1" t="str">
        <f t="shared" si="5"/>
        <v/>
      </c>
      <c r="F155" s="1" t="b">
        <f>IF(B155="",IF(Aloitus_Start!$D$1="Suomi","Tieto puuttuu: "&amp;B$3,IF(Aloitus_Start!$D$1="Svenska","Information saknas: "&amp;B$3)),"")</f>
        <v>0</v>
      </c>
      <c r="G155" s="1" t="b">
        <f>IF(C155="",IF(Aloitus_Start!$D$1="Suomi","Tieto puuttuu: "&amp;C$3,IF(Aloitus_Start!$D$1="Svenska","Information saknas: "&amp;C$3)),"")</f>
        <v>0</v>
      </c>
    </row>
    <row r="156" spans="1:7" ht="15" x14ac:dyDescent="0.15">
      <c r="A156" s="147"/>
      <c r="B156" s="147"/>
      <c r="C156" s="147"/>
      <c r="D156" s="1">
        <f t="shared" si="4"/>
        <v>0</v>
      </c>
      <c r="E156" s="1" t="str">
        <f t="shared" si="5"/>
        <v/>
      </c>
      <c r="F156" s="1" t="b">
        <f>IF(B156="",IF(Aloitus_Start!$D$1="Suomi","Tieto puuttuu: "&amp;B$3,IF(Aloitus_Start!$D$1="Svenska","Information saknas: "&amp;B$3)),"")</f>
        <v>0</v>
      </c>
      <c r="G156" s="1" t="b">
        <f>IF(C156="",IF(Aloitus_Start!$D$1="Suomi","Tieto puuttuu: "&amp;C$3,IF(Aloitus_Start!$D$1="Svenska","Information saknas: "&amp;C$3)),"")</f>
        <v>0</v>
      </c>
    </row>
    <row r="157" spans="1:7" ht="15" x14ac:dyDescent="0.15">
      <c r="A157" s="147"/>
      <c r="B157" s="147"/>
      <c r="C157" s="147"/>
      <c r="D157" s="1">
        <f t="shared" si="4"/>
        <v>0</v>
      </c>
      <c r="E157" s="1" t="str">
        <f t="shared" si="5"/>
        <v/>
      </c>
      <c r="F157" s="1" t="b">
        <f>IF(B157="",IF(Aloitus_Start!$D$1="Suomi","Tieto puuttuu: "&amp;B$3,IF(Aloitus_Start!$D$1="Svenska","Information saknas: "&amp;B$3)),"")</f>
        <v>0</v>
      </c>
      <c r="G157" s="1" t="b">
        <f>IF(C157="",IF(Aloitus_Start!$D$1="Suomi","Tieto puuttuu: "&amp;C$3,IF(Aloitus_Start!$D$1="Svenska","Information saknas: "&amp;C$3)),"")</f>
        <v>0</v>
      </c>
    </row>
    <row r="158" spans="1:7" ht="15" x14ac:dyDescent="0.15">
      <c r="A158" s="147"/>
      <c r="B158" s="147"/>
      <c r="C158" s="147"/>
      <c r="D158" s="1">
        <f t="shared" si="4"/>
        <v>0</v>
      </c>
      <c r="E158" s="1" t="str">
        <f t="shared" si="5"/>
        <v/>
      </c>
      <c r="F158" s="1" t="b">
        <f>IF(B158="",IF(Aloitus_Start!$D$1="Suomi","Tieto puuttuu: "&amp;B$3,IF(Aloitus_Start!$D$1="Svenska","Information saknas: "&amp;B$3)),"")</f>
        <v>0</v>
      </c>
      <c r="G158" s="1" t="b">
        <f>IF(C158="",IF(Aloitus_Start!$D$1="Suomi","Tieto puuttuu: "&amp;C$3,IF(Aloitus_Start!$D$1="Svenska","Information saknas: "&amp;C$3)),"")</f>
        <v>0</v>
      </c>
    </row>
    <row r="159" spans="1:7" ht="15" x14ac:dyDescent="0.15">
      <c r="A159" s="147"/>
      <c r="B159" s="147"/>
      <c r="C159" s="147"/>
      <c r="D159" s="1">
        <f t="shared" si="4"/>
        <v>0</v>
      </c>
      <c r="E159" s="1" t="str">
        <f t="shared" si="5"/>
        <v/>
      </c>
      <c r="F159" s="1" t="b">
        <f>IF(B159="",IF(Aloitus_Start!$D$1="Suomi","Tieto puuttuu: "&amp;B$3,IF(Aloitus_Start!$D$1="Svenska","Information saknas: "&amp;B$3)),"")</f>
        <v>0</v>
      </c>
      <c r="G159" s="1" t="b">
        <f>IF(C159="",IF(Aloitus_Start!$D$1="Suomi","Tieto puuttuu: "&amp;C$3,IF(Aloitus_Start!$D$1="Svenska","Information saknas: "&amp;C$3)),"")</f>
        <v>0</v>
      </c>
    </row>
    <row r="160" spans="1:7" ht="15" x14ac:dyDescent="0.15">
      <c r="A160" s="147"/>
      <c r="B160" s="147"/>
      <c r="C160" s="147"/>
      <c r="D160" s="1">
        <f t="shared" si="4"/>
        <v>0</v>
      </c>
      <c r="E160" s="1" t="str">
        <f t="shared" si="5"/>
        <v/>
      </c>
      <c r="F160" s="1" t="b">
        <f>IF(B160="",IF(Aloitus_Start!$D$1="Suomi","Tieto puuttuu: "&amp;B$3,IF(Aloitus_Start!$D$1="Svenska","Information saknas: "&amp;B$3)),"")</f>
        <v>0</v>
      </c>
      <c r="G160" s="1" t="b">
        <f>IF(C160="",IF(Aloitus_Start!$D$1="Suomi","Tieto puuttuu: "&amp;C$3,IF(Aloitus_Start!$D$1="Svenska","Information saknas: "&amp;C$3)),"")</f>
        <v>0</v>
      </c>
    </row>
    <row r="161" spans="1:7" ht="15" x14ac:dyDescent="0.15">
      <c r="A161" s="147"/>
      <c r="B161" s="147"/>
      <c r="C161" s="147"/>
      <c r="D161" s="1">
        <f t="shared" si="4"/>
        <v>0</v>
      </c>
      <c r="E161" s="1" t="str">
        <f t="shared" si="5"/>
        <v/>
      </c>
      <c r="F161" s="1" t="b">
        <f>IF(B161="",IF(Aloitus_Start!$D$1="Suomi","Tieto puuttuu: "&amp;B$3,IF(Aloitus_Start!$D$1="Svenska","Information saknas: "&amp;B$3)),"")</f>
        <v>0</v>
      </c>
      <c r="G161" s="1" t="b">
        <f>IF(C161="",IF(Aloitus_Start!$D$1="Suomi","Tieto puuttuu: "&amp;C$3,IF(Aloitus_Start!$D$1="Svenska","Information saknas: "&amp;C$3)),"")</f>
        <v>0</v>
      </c>
    </row>
    <row r="162" spans="1:7" ht="15" x14ac:dyDescent="0.15">
      <c r="A162" s="147"/>
      <c r="B162" s="147"/>
      <c r="C162" s="147"/>
      <c r="D162" s="1">
        <f t="shared" si="4"/>
        <v>0</v>
      </c>
      <c r="E162" s="1" t="str">
        <f t="shared" si="5"/>
        <v/>
      </c>
      <c r="F162" s="1" t="b">
        <f>IF(B162="",IF(Aloitus_Start!$D$1="Suomi","Tieto puuttuu: "&amp;B$3,IF(Aloitus_Start!$D$1="Svenska","Information saknas: "&amp;B$3)),"")</f>
        <v>0</v>
      </c>
      <c r="G162" s="1" t="b">
        <f>IF(C162="",IF(Aloitus_Start!$D$1="Suomi","Tieto puuttuu: "&amp;C$3,IF(Aloitus_Start!$D$1="Svenska","Information saknas: "&amp;C$3)),"")</f>
        <v>0</v>
      </c>
    </row>
    <row r="163" spans="1:7" ht="15" x14ac:dyDescent="0.15">
      <c r="A163" s="147"/>
      <c r="B163" s="147"/>
      <c r="C163" s="147"/>
      <c r="D163" s="1">
        <f t="shared" si="4"/>
        <v>0</v>
      </c>
      <c r="E163" s="1" t="str">
        <f t="shared" si="5"/>
        <v/>
      </c>
      <c r="F163" s="1" t="b">
        <f>IF(B163="",IF(Aloitus_Start!$D$1="Suomi","Tieto puuttuu: "&amp;B$3,IF(Aloitus_Start!$D$1="Svenska","Information saknas: "&amp;B$3)),"")</f>
        <v>0</v>
      </c>
      <c r="G163" s="1" t="b">
        <f>IF(C163="",IF(Aloitus_Start!$D$1="Suomi","Tieto puuttuu: "&amp;C$3,IF(Aloitus_Start!$D$1="Svenska","Information saknas: "&amp;C$3)),"")</f>
        <v>0</v>
      </c>
    </row>
    <row r="164" spans="1:7" ht="15" x14ac:dyDescent="0.15">
      <c r="A164" s="147"/>
      <c r="B164" s="147"/>
      <c r="C164" s="147"/>
      <c r="D164" s="1">
        <f t="shared" si="4"/>
        <v>0</v>
      </c>
      <c r="E164" s="1" t="str">
        <f t="shared" si="5"/>
        <v/>
      </c>
      <c r="F164" s="1" t="b">
        <f>IF(B164="",IF(Aloitus_Start!$D$1="Suomi","Tieto puuttuu: "&amp;B$3,IF(Aloitus_Start!$D$1="Svenska","Information saknas: "&amp;B$3)),"")</f>
        <v>0</v>
      </c>
      <c r="G164" s="1" t="b">
        <f>IF(C164="",IF(Aloitus_Start!$D$1="Suomi","Tieto puuttuu: "&amp;C$3,IF(Aloitus_Start!$D$1="Svenska","Information saknas: "&amp;C$3)),"")</f>
        <v>0</v>
      </c>
    </row>
    <row r="165" spans="1:7" ht="15" x14ac:dyDescent="0.15">
      <c r="A165" s="147"/>
      <c r="B165" s="147"/>
      <c r="C165" s="147"/>
      <c r="D165" s="1">
        <f t="shared" si="4"/>
        <v>0</v>
      </c>
      <c r="E165" s="1" t="str">
        <f t="shared" si="5"/>
        <v/>
      </c>
      <c r="F165" s="1" t="b">
        <f>IF(B165="",IF(Aloitus_Start!$D$1="Suomi","Tieto puuttuu: "&amp;B$3,IF(Aloitus_Start!$D$1="Svenska","Information saknas: "&amp;B$3)),"")</f>
        <v>0</v>
      </c>
      <c r="G165" s="1" t="b">
        <f>IF(C165="",IF(Aloitus_Start!$D$1="Suomi","Tieto puuttuu: "&amp;C$3,IF(Aloitus_Start!$D$1="Svenska","Information saknas: "&amp;C$3)),"")</f>
        <v>0</v>
      </c>
    </row>
    <row r="166" spans="1:7" ht="15" x14ac:dyDescent="0.15">
      <c r="A166" s="147"/>
      <c r="B166" s="147"/>
      <c r="C166" s="147"/>
      <c r="D166" s="1">
        <f t="shared" si="4"/>
        <v>0</v>
      </c>
      <c r="E166" s="1" t="str">
        <f t="shared" si="5"/>
        <v/>
      </c>
      <c r="F166" s="1" t="b">
        <f>IF(B166="",IF(Aloitus_Start!$D$1="Suomi","Tieto puuttuu: "&amp;B$3,IF(Aloitus_Start!$D$1="Svenska","Information saknas: "&amp;B$3)),"")</f>
        <v>0</v>
      </c>
      <c r="G166" s="1" t="b">
        <f>IF(C166="",IF(Aloitus_Start!$D$1="Suomi","Tieto puuttuu: "&amp;C$3,IF(Aloitus_Start!$D$1="Svenska","Information saknas: "&amp;C$3)),"")</f>
        <v>0</v>
      </c>
    </row>
    <row r="167" spans="1:7" ht="15" x14ac:dyDescent="0.15">
      <c r="A167" s="147"/>
      <c r="B167" s="147"/>
      <c r="C167" s="147"/>
      <c r="D167" s="1">
        <f t="shared" si="4"/>
        <v>0</v>
      </c>
      <c r="E167" s="1" t="str">
        <f t="shared" si="5"/>
        <v/>
      </c>
      <c r="F167" s="1" t="b">
        <f>IF(B167="",IF(Aloitus_Start!$D$1="Suomi","Tieto puuttuu: "&amp;B$3,IF(Aloitus_Start!$D$1="Svenska","Information saknas: "&amp;B$3)),"")</f>
        <v>0</v>
      </c>
      <c r="G167" s="1" t="b">
        <f>IF(C167="",IF(Aloitus_Start!$D$1="Suomi","Tieto puuttuu: "&amp;C$3,IF(Aloitus_Start!$D$1="Svenska","Information saknas: "&amp;C$3)),"")</f>
        <v>0</v>
      </c>
    </row>
    <row r="168" spans="1:7" ht="15" x14ac:dyDescent="0.15">
      <c r="A168" s="147"/>
      <c r="B168" s="147"/>
      <c r="C168" s="147"/>
      <c r="D168" s="1">
        <f t="shared" si="4"/>
        <v>0</v>
      </c>
      <c r="E168" s="1" t="str">
        <f t="shared" si="5"/>
        <v/>
      </c>
      <c r="F168" s="1" t="b">
        <f>IF(B168="",IF(Aloitus_Start!$D$1="Suomi","Tieto puuttuu: "&amp;B$3,IF(Aloitus_Start!$D$1="Svenska","Information saknas: "&amp;B$3)),"")</f>
        <v>0</v>
      </c>
      <c r="G168" s="1" t="b">
        <f>IF(C168="",IF(Aloitus_Start!$D$1="Suomi","Tieto puuttuu: "&amp;C$3,IF(Aloitus_Start!$D$1="Svenska","Information saknas: "&amp;C$3)),"")</f>
        <v>0</v>
      </c>
    </row>
    <row r="169" spans="1:7" ht="15" x14ac:dyDescent="0.15">
      <c r="A169" s="147"/>
      <c r="B169" s="147"/>
      <c r="C169" s="147"/>
      <c r="D169" s="1">
        <f t="shared" si="4"/>
        <v>0</v>
      </c>
      <c r="E169" s="1" t="str">
        <f t="shared" si="5"/>
        <v/>
      </c>
      <c r="F169" s="1" t="b">
        <f>IF(B169="",IF(Aloitus_Start!$D$1="Suomi","Tieto puuttuu: "&amp;B$3,IF(Aloitus_Start!$D$1="Svenska","Information saknas: "&amp;B$3)),"")</f>
        <v>0</v>
      </c>
      <c r="G169" s="1" t="b">
        <f>IF(C169="",IF(Aloitus_Start!$D$1="Suomi","Tieto puuttuu: "&amp;C$3,IF(Aloitus_Start!$D$1="Svenska","Information saknas: "&amp;C$3)),"")</f>
        <v>0</v>
      </c>
    </row>
    <row r="170" spans="1:7" ht="15" x14ac:dyDescent="0.15">
      <c r="A170" s="147"/>
      <c r="B170" s="147"/>
      <c r="C170" s="147"/>
      <c r="D170" s="1">
        <f t="shared" si="4"/>
        <v>0</v>
      </c>
      <c r="E170" s="1" t="str">
        <f t="shared" si="5"/>
        <v/>
      </c>
      <c r="F170" s="1" t="b">
        <f>IF(B170="",IF(Aloitus_Start!$D$1="Suomi","Tieto puuttuu: "&amp;B$3,IF(Aloitus_Start!$D$1="Svenska","Information saknas: "&amp;B$3)),"")</f>
        <v>0</v>
      </c>
      <c r="G170" s="1" t="b">
        <f>IF(C170="",IF(Aloitus_Start!$D$1="Suomi","Tieto puuttuu: "&amp;C$3,IF(Aloitus_Start!$D$1="Svenska","Information saknas: "&amp;C$3)),"")</f>
        <v>0</v>
      </c>
    </row>
    <row r="171" spans="1:7" ht="15" x14ac:dyDescent="0.15">
      <c r="A171" s="147"/>
      <c r="B171" s="147"/>
      <c r="C171" s="147"/>
      <c r="D171" s="1">
        <f t="shared" si="4"/>
        <v>0</v>
      </c>
      <c r="E171" s="1" t="str">
        <f t="shared" si="5"/>
        <v/>
      </c>
      <c r="F171" s="1" t="b">
        <f>IF(B171="",IF(Aloitus_Start!$D$1="Suomi","Tieto puuttuu: "&amp;B$3,IF(Aloitus_Start!$D$1="Svenska","Information saknas: "&amp;B$3)),"")</f>
        <v>0</v>
      </c>
      <c r="G171" s="1" t="b">
        <f>IF(C171="",IF(Aloitus_Start!$D$1="Suomi","Tieto puuttuu: "&amp;C$3,IF(Aloitus_Start!$D$1="Svenska","Information saknas: "&amp;C$3)),"")</f>
        <v>0</v>
      </c>
    </row>
    <row r="172" spans="1:7" ht="15" x14ac:dyDescent="0.15">
      <c r="A172" s="147"/>
      <c r="B172" s="147"/>
      <c r="C172" s="147"/>
      <c r="D172" s="1">
        <f t="shared" si="4"/>
        <v>0</v>
      </c>
      <c r="E172" s="1" t="str">
        <f t="shared" si="5"/>
        <v/>
      </c>
      <c r="F172" s="1" t="b">
        <f>IF(B172="",IF(Aloitus_Start!$D$1="Suomi","Tieto puuttuu: "&amp;B$3,IF(Aloitus_Start!$D$1="Svenska","Information saknas: "&amp;B$3)),"")</f>
        <v>0</v>
      </c>
      <c r="G172" s="1" t="b">
        <f>IF(C172="",IF(Aloitus_Start!$D$1="Suomi","Tieto puuttuu: "&amp;C$3,IF(Aloitus_Start!$D$1="Svenska","Information saknas: "&amp;C$3)),"")</f>
        <v>0</v>
      </c>
    </row>
    <row r="173" spans="1:7" ht="15" x14ac:dyDescent="0.15">
      <c r="A173" s="147"/>
      <c r="B173" s="147"/>
      <c r="C173" s="147"/>
      <c r="D173" s="1">
        <f t="shared" si="4"/>
        <v>0</v>
      </c>
      <c r="E173" s="1" t="str">
        <f t="shared" si="5"/>
        <v/>
      </c>
      <c r="F173" s="1" t="b">
        <f>IF(B173="",IF(Aloitus_Start!$D$1="Suomi","Tieto puuttuu: "&amp;B$3,IF(Aloitus_Start!$D$1="Svenska","Information saknas: "&amp;B$3)),"")</f>
        <v>0</v>
      </c>
      <c r="G173" s="1" t="b">
        <f>IF(C173="",IF(Aloitus_Start!$D$1="Suomi","Tieto puuttuu: "&amp;C$3,IF(Aloitus_Start!$D$1="Svenska","Information saknas: "&amp;C$3)),"")</f>
        <v>0</v>
      </c>
    </row>
    <row r="174" spans="1:7" ht="15" x14ac:dyDescent="0.15">
      <c r="A174" s="147"/>
      <c r="B174" s="147"/>
      <c r="C174" s="147"/>
      <c r="D174" s="1">
        <f t="shared" si="4"/>
        <v>0</v>
      </c>
      <c r="E174" s="1" t="str">
        <f t="shared" si="5"/>
        <v/>
      </c>
      <c r="F174" s="1" t="b">
        <f>IF(B174="",IF(Aloitus_Start!$D$1="Suomi","Tieto puuttuu: "&amp;B$3,IF(Aloitus_Start!$D$1="Svenska","Information saknas: "&amp;B$3)),"")</f>
        <v>0</v>
      </c>
      <c r="G174" s="1" t="b">
        <f>IF(C174="",IF(Aloitus_Start!$D$1="Suomi","Tieto puuttuu: "&amp;C$3,IF(Aloitus_Start!$D$1="Svenska","Information saknas: "&amp;C$3)),"")</f>
        <v>0</v>
      </c>
    </row>
    <row r="175" spans="1:7" ht="15" x14ac:dyDescent="0.15">
      <c r="A175" s="147"/>
      <c r="B175" s="147"/>
      <c r="C175" s="147"/>
      <c r="D175" s="1">
        <f t="shared" si="4"/>
        <v>0</v>
      </c>
      <c r="E175" s="1" t="str">
        <f t="shared" si="5"/>
        <v/>
      </c>
      <c r="F175" s="1" t="b">
        <f>IF(B175="",IF(Aloitus_Start!$D$1="Suomi","Tieto puuttuu: "&amp;B$3,IF(Aloitus_Start!$D$1="Svenska","Information saknas: "&amp;B$3)),"")</f>
        <v>0</v>
      </c>
      <c r="G175" s="1" t="b">
        <f>IF(C175="",IF(Aloitus_Start!$D$1="Suomi","Tieto puuttuu: "&amp;C$3,IF(Aloitus_Start!$D$1="Svenska","Information saknas: "&amp;C$3)),"")</f>
        <v>0</v>
      </c>
    </row>
    <row r="176" spans="1:7" ht="15" x14ac:dyDescent="0.15">
      <c r="A176" s="147"/>
      <c r="B176" s="147"/>
      <c r="C176" s="147"/>
      <c r="D176" s="1">
        <f t="shared" si="4"/>
        <v>0</v>
      </c>
      <c r="E176" s="1" t="str">
        <f t="shared" si="5"/>
        <v/>
      </c>
      <c r="F176" s="1" t="b">
        <f>IF(B176="",IF(Aloitus_Start!$D$1="Suomi","Tieto puuttuu: "&amp;B$3,IF(Aloitus_Start!$D$1="Svenska","Information saknas: "&amp;B$3)),"")</f>
        <v>0</v>
      </c>
      <c r="G176" s="1" t="b">
        <f>IF(C176="",IF(Aloitus_Start!$D$1="Suomi","Tieto puuttuu: "&amp;C$3,IF(Aloitus_Start!$D$1="Svenska","Information saknas: "&amp;C$3)),"")</f>
        <v>0</v>
      </c>
    </row>
    <row r="177" spans="1:7" ht="15" x14ac:dyDescent="0.15">
      <c r="A177" s="147"/>
      <c r="B177" s="147"/>
      <c r="C177" s="147"/>
      <c r="D177" s="1">
        <f t="shared" si="4"/>
        <v>0</v>
      </c>
      <c r="E177" s="1" t="str">
        <f t="shared" si="5"/>
        <v/>
      </c>
      <c r="F177" s="1" t="b">
        <f>IF(B177="",IF(Aloitus_Start!$D$1="Suomi","Tieto puuttuu: "&amp;B$3,IF(Aloitus_Start!$D$1="Svenska","Information saknas: "&amp;B$3)),"")</f>
        <v>0</v>
      </c>
      <c r="G177" s="1" t="b">
        <f>IF(C177="",IF(Aloitus_Start!$D$1="Suomi","Tieto puuttuu: "&amp;C$3,IF(Aloitus_Start!$D$1="Svenska","Information saknas: "&amp;C$3)),"")</f>
        <v>0</v>
      </c>
    </row>
    <row r="178" spans="1:7" ht="15" x14ac:dyDescent="0.15">
      <c r="A178" s="147"/>
      <c r="B178" s="147"/>
      <c r="C178" s="147"/>
      <c r="D178" s="1">
        <f t="shared" si="4"/>
        <v>0</v>
      </c>
      <c r="E178" s="1" t="str">
        <f t="shared" si="5"/>
        <v/>
      </c>
      <c r="F178" s="1" t="b">
        <f>IF(B178="",IF(Aloitus_Start!$D$1="Suomi","Tieto puuttuu: "&amp;B$3,IF(Aloitus_Start!$D$1="Svenska","Information saknas: "&amp;B$3)),"")</f>
        <v>0</v>
      </c>
      <c r="G178" s="1" t="b">
        <f>IF(C178="",IF(Aloitus_Start!$D$1="Suomi","Tieto puuttuu: "&amp;C$3,IF(Aloitus_Start!$D$1="Svenska","Information saknas: "&amp;C$3)),"")</f>
        <v>0</v>
      </c>
    </row>
    <row r="179" spans="1:7" ht="15" x14ac:dyDescent="0.15">
      <c r="A179" s="147"/>
      <c r="B179" s="147"/>
      <c r="C179" s="147"/>
      <c r="D179" s="1">
        <f t="shared" si="4"/>
        <v>0</v>
      </c>
      <c r="E179" s="1" t="str">
        <f t="shared" si="5"/>
        <v/>
      </c>
      <c r="F179" s="1" t="b">
        <f>IF(B179="",IF(Aloitus_Start!$D$1="Suomi","Tieto puuttuu: "&amp;B$3,IF(Aloitus_Start!$D$1="Svenska","Information saknas: "&amp;B$3)),"")</f>
        <v>0</v>
      </c>
      <c r="G179" s="1" t="b">
        <f>IF(C179="",IF(Aloitus_Start!$D$1="Suomi","Tieto puuttuu: "&amp;C$3,IF(Aloitus_Start!$D$1="Svenska","Information saknas: "&amp;C$3)),"")</f>
        <v>0</v>
      </c>
    </row>
    <row r="180" spans="1:7" ht="15" x14ac:dyDescent="0.15">
      <c r="A180" s="147"/>
      <c r="B180" s="147"/>
      <c r="C180" s="147"/>
      <c r="D180" s="1">
        <f t="shared" si="4"/>
        <v>0</v>
      </c>
      <c r="E180" s="1" t="str">
        <f t="shared" si="5"/>
        <v/>
      </c>
      <c r="F180" s="1" t="b">
        <f>IF(B180="",IF(Aloitus_Start!$D$1="Suomi","Tieto puuttuu: "&amp;B$3,IF(Aloitus_Start!$D$1="Svenska","Information saknas: "&amp;B$3)),"")</f>
        <v>0</v>
      </c>
      <c r="G180" s="1" t="b">
        <f>IF(C180="",IF(Aloitus_Start!$D$1="Suomi","Tieto puuttuu: "&amp;C$3,IF(Aloitus_Start!$D$1="Svenska","Information saknas: "&amp;C$3)),"")</f>
        <v>0</v>
      </c>
    </row>
    <row r="181" spans="1:7" ht="15" x14ac:dyDescent="0.15">
      <c r="A181" s="147"/>
      <c r="B181" s="147"/>
      <c r="C181" s="147"/>
      <c r="D181" s="1">
        <f t="shared" si="4"/>
        <v>0</v>
      </c>
      <c r="E181" s="1" t="str">
        <f t="shared" si="5"/>
        <v/>
      </c>
      <c r="F181" s="1" t="b">
        <f>IF(B181="",IF(Aloitus_Start!$D$1="Suomi","Tieto puuttuu: "&amp;B$3,IF(Aloitus_Start!$D$1="Svenska","Information saknas: "&amp;B$3)),"")</f>
        <v>0</v>
      </c>
      <c r="G181" s="1" t="b">
        <f>IF(C181="",IF(Aloitus_Start!$D$1="Suomi","Tieto puuttuu: "&amp;C$3,IF(Aloitus_Start!$D$1="Svenska","Information saknas: "&amp;C$3)),"")</f>
        <v>0</v>
      </c>
    </row>
    <row r="182" spans="1:7" ht="15" x14ac:dyDescent="0.15">
      <c r="A182" s="147"/>
      <c r="B182" s="147"/>
      <c r="C182" s="147"/>
      <c r="D182" s="1">
        <f t="shared" si="4"/>
        <v>0</v>
      </c>
      <c r="E182" s="1" t="str">
        <f t="shared" si="5"/>
        <v/>
      </c>
      <c r="F182" s="1" t="b">
        <f>IF(B182="",IF(Aloitus_Start!$D$1="Suomi","Tieto puuttuu: "&amp;B$3,IF(Aloitus_Start!$D$1="Svenska","Information saknas: "&amp;B$3)),"")</f>
        <v>0</v>
      </c>
      <c r="G182" s="1" t="b">
        <f>IF(C182="",IF(Aloitus_Start!$D$1="Suomi","Tieto puuttuu: "&amp;C$3,IF(Aloitus_Start!$D$1="Svenska","Information saknas: "&amp;C$3)),"")</f>
        <v>0</v>
      </c>
    </row>
    <row r="183" spans="1:7" ht="15" x14ac:dyDescent="0.15">
      <c r="A183" s="147"/>
      <c r="B183" s="147"/>
      <c r="C183" s="147"/>
      <c r="D183" s="1">
        <f t="shared" si="4"/>
        <v>0</v>
      </c>
      <c r="E183" s="1" t="str">
        <f t="shared" si="5"/>
        <v/>
      </c>
      <c r="F183" s="1" t="b">
        <f>IF(B183="",IF(Aloitus_Start!$D$1="Suomi","Tieto puuttuu: "&amp;B$3,IF(Aloitus_Start!$D$1="Svenska","Information saknas: "&amp;B$3)),"")</f>
        <v>0</v>
      </c>
      <c r="G183" s="1" t="b">
        <f>IF(C183="",IF(Aloitus_Start!$D$1="Suomi","Tieto puuttuu: "&amp;C$3,IF(Aloitus_Start!$D$1="Svenska","Information saknas: "&amp;C$3)),"")</f>
        <v>0</v>
      </c>
    </row>
    <row r="184" spans="1:7" ht="15" x14ac:dyDescent="0.15">
      <c r="A184" s="147"/>
      <c r="B184" s="147"/>
      <c r="C184" s="147"/>
      <c r="D184" s="1">
        <f t="shared" si="4"/>
        <v>0</v>
      </c>
      <c r="E184" s="1" t="str">
        <f t="shared" si="5"/>
        <v/>
      </c>
      <c r="F184" s="1" t="b">
        <f>IF(B184="",IF(Aloitus_Start!$D$1="Suomi","Tieto puuttuu: "&amp;B$3,IF(Aloitus_Start!$D$1="Svenska","Information saknas: "&amp;B$3)),"")</f>
        <v>0</v>
      </c>
      <c r="G184" s="1" t="b">
        <f>IF(C184="",IF(Aloitus_Start!$D$1="Suomi","Tieto puuttuu: "&amp;C$3,IF(Aloitus_Start!$D$1="Svenska","Information saknas: "&amp;C$3)),"")</f>
        <v>0</v>
      </c>
    </row>
    <row r="185" spans="1:7" ht="15" x14ac:dyDescent="0.15">
      <c r="A185" s="147"/>
      <c r="B185" s="147"/>
      <c r="C185" s="147"/>
      <c r="D185" s="1">
        <f t="shared" si="4"/>
        <v>0</v>
      </c>
      <c r="E185" s="1" t="str">
        <f t="shared" si="5"/>
        <v/>
      </c>
      <c r="F185" s="1" t="b">
        <f>IF(B185="",IF(Aloitus_Start!$D$1="Suomi","Tieto puuttuu: "&amp;B$3,IF(Aloitus_Start!$D$1="Svenska","Information saknas: "&amp;B$3)),"")</f>
        <v>0</v>
      </c>
      <c r="G185" s="1" t="b">
        <f>IF(C185="",IF(Aloitus_Start!$D$1="Suomi","Tieto puuttuu: "&amp;C$3,IF(Aloitus_Start!$D$1="Svenska","Information saknas: "&amp;C$3)),"")</f>
        <v>0</v>
      </c>
    </row>
    <row r="186" spans="1:7" ht="15" x14ac:dyDescent="0.15">
      <c r="A186" s="147"/>
      <c r="B186" s="147"/>
      <c r="C186" s="147"/>
      <c r="D186" s="1">
        <f t="shared" si="4"/>
        <v>0</v>
      </c>
      <c r="E186" s="1" t="str">
        <f t="shared" si="5"/>
        <v/>
      </c>
      <c r="F186" s="1" t="b">
        <f>IF(B186="",IF(Aloitus_Start!$D$1="Suomi","Tieto puuttuu: "&amp;B$3,IF(Aloitus_Start!$D$1="Svenska","Information saknas: "&amp;B$3)),"")</f>
        <v>0</v>
      </c>
      <c r="G186" s="1" t="b">
        <f>IF(C186="",IF(Aloitus_Start!$D$1="Suomi","Tieto puuttuu: "&amp;C$3,IF(Aloitus_Start!$D$1="Svenska","Information saknas: "&amp;C$3)),"")</f>
        <v>0</v>
      </c>
    </row>
    <row r="187" spans="1:7" ht="15" x14ac:dyDescent="0.15">
      <c r="A187" s="147"/>
      <c r="B187" s="147"/>
      <c r="C187" s="147"/>
      <c r="D187" s="1">
        <f t="shared" si="4"/>
        <v>0</v>
      </c>
      <c r="E187" s="1" t="str">
        <f t="shared" si="5"/>
        <v/>
      </c>
      <c r="F187" s="1" t="b">
        <f>IF(B187="",IF(Aloitus_Start!$D$1="Suomi","Tieto puuttuu: "&amp;B$3,IF(Aloitus_Start!$D$1="Svenska","Information saknas: "&amp;B$3)),"")</f>
        <v>0</v>
      </c>
      <c r="G187" s="1" t="b">
        <f>IF(C187="",IF(Aloitus_Start!$D$1="Suomi","Tieto puuttuu: "&amp;C$3,IF(Aloitus_Start!$D$1="Svenska","Information saknas: "&amp;C$3)),"")</f>
        <v>0</v>
      </c>
    </row>
    <row r="188" spans="1:7" ht="15" x14ac:dyDescent="0.15">
      <c r="A188" s="147"/>
      <c r="B188" s="147"/>
      <c r="C188" s="147"/>
      <c r="D188" s="1">
        <f t="shared" si="4"/>
        <v>0</v>
      </c>
      <c r="E188" s="1" t="str">
        <f t="shared" si="5"/>
        <v/>
      </c>
      <c r="F188" s="1" t="b">
        <f>IF(B188="",IF(Aloitus_Start!$D$1="Suomi","Tieto puuttuu: "&amp;B$3,IF(Aloitus_Start!$D$1="Svenska","Information saknas: "&amp;B$3)),"")</f>
        <v>0</v>
      </c>
      <c r="G188" s="1" t="b">
        <f>IF(C188="",IF(Aloitus_Start!$D$1="Suomi","Tieto puuttuu: "&amp;C$3,IF(Aloitus_Start!$D$1="Svenska","Information saknas: "&amp;C$3)),"")</f>
        <v>0</v>
      </c>
    </row>
    <row r="189" spans="1:7" ht="15" x14ac:dyDescent="0.15">
      <c r="A189" s="147"/>
      <c r="B189" s="147"/>
      <c r="C189" s="147"/>
      <c r="D189" s="1">
        <f t="shared" si="4"/>
        <v>0</v>
      </c>
      <c r="E189" s="1" t="str">
        <f t="shared" si="5"/>
        <v/>
      </c>
      <c r="F189" s="1" t="b">
        <f>IF(B189="",IF(Aloitus_Start!$D$1="Suomi","Tieto puuttuu: "&amp;B$3,IF(Aloitus_Start!$D$1="Svenska","Information saknas: "&amp;B$3)),"")</f>
        <v>0</v>
      </c>
      <c r="G189" s="1" t="b">
        <f>IF(C189="",IF(Aloitus_Start!$D$1="Suomi","Tieto puuttuu: "&amp;C$3,IF(Aloitus_Start!$D$1="Svenska","Information saknas: "&amp;C$3)),"")</f>
        <v>0</v>
      </c>
    </row>
    <row r="190" spans="1:7" ht="15" x14ac:dyDescent="0.15">
      <c r="A190" s="147"/>
      <c r="B190" s="147"/>
      <c r="C190" s="147"/>
      <c r="D190" s="1">
        <f t="shared" si="4"/>
        <v>0</v>
      </c>
      <c r="E190" s="1" t="str">
        <f t="shared" si="5"/>
        <v/>
      </c>
      <c r="F190" s="1" t="b">
        <f>IF(B190="",IF(Aloitus_Start!$D$1="Suomi","Tieto puuttuu: "&amp;B$3,IF(Aloitus_Start!$D$1="Svenska","Information saknas: "&amp;B$3)),"")</f>
        <v>0</v>
      </c>
      <c r="G190" s="1" t="b">
        <f>IF(C190="",IF(Aloitus_Start!$D$1="Suomi","Tieto puuttuu: "&amp;C$3,IF(Aloitus_Start!$D$1="Svenska","Information saknas: "&amp;C$3)),"")</f>
        <v>0</v>
      </c>
    </row>
    <row r="191" spans="1:7" ht="15" x14ac:dyDescent="0.15">
      <c r="A191" s="147"/>
      <c r="B191" s="147"/>
      <c r="C191" s="147"/>
      <c r="D191" s="1">
        <f t="shared" si="4"/>
        <v>0</v>
      </c>
      <c r="E191" s="1" t="str">
        <f t="shared" si="5"/>
        <v/>
      </c>
      <c r="F191" s="1" t="b">
        <f>IF(B191="",IF(Aloitus_Start!$D$1="Suomi","Tieto puuttuu: "&amp;B$3,IF(Aloitus_Start!$D$1="Svenska","Information saknas: "&amp;B$3)),"")</f>
        <v>0</v>
      </c>
      <c r="G191" s="1" t="b">
        <f>IF(C191="",IF(Aloitus_Start!$D$1="Suomi","Tieto puuttuu: "&amp;C$3,IF(Aloitus_Start!$D$1="Svenska","Information saknas: "&amp;C$3)),"")</f>
        <v>0</v>
      </c>
    </row>
    <row r="192" spans="1:7" ht="15" x14ac:dyDescent="0.15">
      <c r="A192" s="147"/>
      <c r="B192" s="147"/>
      <c r="C192" s="147"/>
      <c r="D192" s="1">
        <f t="shared" si="4"/>
        <v>0</v>
      </c>
      <c r="E192" s="1" t="str">
        <f t="shared" si="5"/>
        <v/>
      </c>
      <c r="F192" s="1" t="b">
        <f>IF(B192="",IF(Aloitus_Start!$D$1="Suomi","Tieto puuttuu: "&amp;B$3,IF(Aloitus_Start!$D$1="Svenska","Information saknas: "&amp;B$3)),"")</f>
        <v>0</v>
      </c>
      <c r="G192" s="1" t="b">
        <f>IF(C192="",IF(Aloitus_Start!$D$1="Suomi","Tieto puuttuu: "&amp;C$3,IF(Aloitus_Start!$D$1="Svenska","Information saknas: "&amp;C$3)),"")</f>
        <v>0</v>
      </c>
    </row>
    <row r="193" spans="1:7" ht="15" x14ac:dyDescent="0.15">
      <c r="A193" s="147"/>
      <c r="B193" s="147"/>
      <c r="C193" s="147"/>
      <c r="D193" s="1">
        <f t="shared" si="4"/>
        <v>0</v>
      </c>
      <c r="E193" s="1" t="str">
        <f t="shared" si="5"/>
        <v/>
      </c>
      <c r="F193" s="1" t="b">
        <f>IF(B193="",IF(Aloitus_Start!$D$1="Suomi","Tieto puuttuu: "&amp;B$3,IF(Aloitus_Start!$D$1="Svenska","Information saknas: "&amp;B$3)),"")</f>
        <v>0</v>
      </c>
      <c r="G193" s="1" t="b">
        <f>IF(C193="",IF(Aloitus_Start!$D$1="Suomi","Tieto puuttuu: "&amp;C$3,IF(Aloitus_Start!$D$1="Svenska","Information saknas: "&amp;C$3)),"")</f>
        <v>0</v>
      </c>
    </row>
    <row r="194" spans="1:7" ht="15" x14ac:dyDescent="0.15">
      <c r="A194" s="147"/>
      <c r="B194" s="147"/>
      <c r="C194" s="147"/>
      <c r="D194" s="1">
        <f t="shared" si="4"/>
        <v>0</v>
      </c>
      <c r="E194" s="1" t="str">
        <f t="shared" si="5"/>
        <v/>
      </c>
      <c r="F194" s="1" t="b">
        <f>IF(B194="",IF(Aloitus_Start!$D$1="Suomi","Tieto puuttuu: "&amp;B$3,IF(Aloitus_Start!$D$1="Svenska","Information saknas: "&amp;B$3)),"")</f>
        <v>0</v>
      </c>
      <c r="G194" s="1" t="b">
        <f>IF(C194="",IF(Aloitus_Start!$D$1="Suomi","Tieto puuttuu: "&amp;C$3,IF(Aloitus_Start!$D$1="Svenska","Information saknas: "&amp;C$3)),"")</f>
        <v>0</v>
      </c>
    </row>
    <row r="195" spans="1:7" ht="15" x14ac:dyDescent="0.15">
      <c r="A195" s="147"/>
      <c r="B195" s="147"/>
      <c r="C195" s="147"/>
      <c r="D195" s="1">
        <f t="shared" si="4"/>
        <v>0</v>
      </c>
      <c r="E195" s="1" t="str">
        <f t="shared" si="5"/>
        <v/>
      </c>
      <c r="F195" s="1" t="b">
        <f>IF(B195="",IF(Aloitus_Start!$D$1="Suomi","Tieto puuttuu: "&amp;B$3,IF(Aloitus_Start!$D$1="Svenska","Information saknas: "&amp;B$3)),"")</f>
        <v>0</v>
      </c>
      <c r="G195" s="1" t="b">
        <f>IF(C195="",IF(Aloitus_Start!$D$1="Suomi","Tieto puuttuu: "&amp;C$3,IF(Aloitus_Start!$D$1="Svenska","Information saknas: "&amp;C$3)),"")</f>
        <v>0</v>
      </c>
    </row>
    <row r="196" spans="1:7" ht="15" x14ac:dyDescent="0.15">
      <c r="A196" s="147"/>
      <c r="B196" s="147"/>
      <c r="C196" s="147"/>
      <c r="D196" s="1">
        <f t="shared" si="4"/>
        <v>0</v>
      </c>
      <c r="E196" s="1" t="str">
        <f t="shared" si="5"/>
        <v/>
      </c>
      <c r="F196" s="1" t="b">
        <f>IF(B196="",IF(Aloitus_Start!$D$1="Suomi","Tieto puuttuu: "&amp;B$3,IF(Aloitus_Start!$D$1="Svenska","Information saknas: "&amp;B$3)),"")</f>
        <v>0</v>
      </c>
      <c r="G196" s="1" t="b">
        <f>IF(C196="",IF(Aloitus_Start!$D$1="Suomi","Tieto puuttuu: "&amp;C$3,IF(Aloitus_Start!$D$1="Svenska","Information saknas: "&amp;C$3)),"")</f>
        <v>0</v>
      </c>
    </row>
    <row r="197" spans="1:7" ht="15" x14ac:dyDescent="0.15">
      <c r="A197" s="147"/>
      <c r="B197" s="147"/>
      <c r="C197" s="147"/>
      <c r="D197" s="1">
        <f t="shared" si="4"/>
        <v>0</v>
      </c>
      <c r="E197" s="1" t="str">
        <f t="shared" si="5"/>
        <v/>
      </c>
      <c r="F197" s="1" t="b">
        <f>IF(B197="",IF(Aloitus_Start!$D$1="Suomi","Tieto puuttuu: "&amp;B$3,IF(Aloitus_Start!$D$1="Svenska","Information saknas: "&amp;B$3)),"")</f>
        <v>0</v>
      </c>
      <c r="G197" s="1" t="b">
        <f>IF(C197="",IF(Aloitus_Start!$D$1="Suomi","Tieto puuttuu: "&amp;C$3,IF(Aloitus_Start!$D$1="Svenska","Information saknas: "&amp;C$3)),"")</f>
        <v>0</v>
      </c>
    </row>
    <row r="198" spans="1:7" ht="15" x14ac:dyDescent="0.15">
      <c r="A198" s="147"/>
      <c r="B198" s="147"/>
      <c r="C198" s="147"/>
      <c r="D198" s="1">
        <f t="shared" ref="D198:D261" si="6">IF(B198=" ","",C198-B198)</f>
        <v>0</v>
      </c>
      <c r="E198" s="1" t="str">
        <f t="shared" ref="E198:E261" si="7">IF(B198="","",IF(B198=0,"",IF(B198=" ","",(C198/B198)-1)))</f>
        <v/>
      </c>
      <c r="F198" s="1" t="b">
        <f>IF(B198="",IF(Aloitus_Start!$D$1="Suomi","Tieto puuttuu: "&amp;B$3,IF(Aloitus_Start!$D$1="Svenska","Information saknas: "&amp;B$3)),"")</f>
        <v>0</v>
      </c>
      <c r="G198" s="1" t="b">
        <f>IF(C198="",IF(Aloitus_Start!$D$1="Suomi","Tieto puuttuu: "&amp;C$3,IF(Aloitus_Start!$D$1="Svenska","Information saknas: "&amp;C$3)),"")</f>
        <v>0</v>
      </c>
    </row>
    <row r="199" spans="1:7" ht="15" x14ac:dyDescent="0.15">
      <c r="A199" s="147"/>
      <c r="B199" s="147"/>
      <c r="C199" s="147"/>
      <c r="D199" s="1">
        <f t="shared" si="6"/>
        <v>0</v>
      </c>
      <c r="E199" s="1" t="str">
        <f t="shared" si="7"/>
        <v/>
      </c>
      <c r="F199" s="1" t="b">
        <f>IF(B199="",IF(Aloitus_Start!$D$1="Suomi","Tieto puuttuu: "&amp;B$3,IF(Aloitus_Start!$D$1="Svenska","Information saknas: "&amp;B$3)),"")</f>
        <v>0</v>
      </c>
      <c r="G199" s="1" t="b">
        <f>IF(C199="",IF(Aloitus_Start!$D$1="Suomi","Tieto puuttuu: "&amp;C$3,IF(Aloitus_Start!$D$1="Svenska","Information saknas: "&amp;C$3)),"")</f>
        <v>0</v>
      </c>
    </row>
    <row r="200" spans="1:7" ht="15" x14ac:dyDescent="0.15">
      <c r="A200" s="147"/>
      <c r="B200" s="147"/>
      <c r="C200" s="147"/>
      <c r="D200" s="1">
        <f t="shared" si="6"/>
        <v>0</v>
      </c>
      <c r="E200" s="1" t="str">
        <f t="shared" si="7"/>
        <v/>
      </c>
      <c r="F200" s="1" t="b">
        <f>IF(B200="",IF(Aloitus_Start!$D$1="Suomi","Tieto puuttuu: "&amp;B$3,IF(Aloitus_Start!$D$1="Svenska","Information saknas: "&amp;B$3)),"")</f>
        <v>0</v>
      </c>
      <c r="G200" s="1" t="b">
        <f>IF(C200="",IF(Aloitus_Start!$D$1="Suomi","Tieto puuttuu: "&amp;C$3,IF(Aloitus_Start!$D$1="Svenska","Information saknas: "&amp;C$3)),"")</f>
        <v>0</v>
      </c>
    </row>
    <row r="201" spans="1:7" ht="15" x14ac:dyDescent="0.15">
      <c r="A201" s="147"/>
      <c r="B201" s="147"/>
      <c r="C201" s="147"/>
      <c r="D201" s="1">
        <f t="shared" si="6"/>
        <v>0</v>
      </c>
      <c r="E201" s="1" t="str">
        <f t="shared" si="7"/>
        <v/>
      </c>
      <c r="F201" s="1" t="b">
        <f>IF(B201="",IF(Aloitus_Start!$D$1="Suomi","Tieto puuttuu: "&amp;B$3,IF(Aloitus_Start!$D$1="Svenska","Information saknas: "&amp;B$3)),"")</f>
        <v>0</v>
      </c>
      <c r="G201" s="1" t="b">
        <f>IF(C201="",IF(Aloitus_Start!$D$1="Suomi","Tieto puuttuu: "&amp;C$3,IF(Aloitus_Start!$D$1="Svenska","Information saknas: "&amp;C$3)),"")</f>
        <v>0</v>
      </c>
    </row>
    <row r="202" spans="1:7" ht="15" x14ac:dyDescent="0.15">
      <c r="A202" s="147"/>
      <c r="B202" s="147"/>
      <c r="C202" s="147"/>
      <c r="D202" s="1">
        <f t="shared" si="6"/>
        <v>0</v>
      </c>
      <c r="E202" s="1" t="str">
        <f t="shared" si="7"/>
        <v/>
      </c>
      <c r="F202" s="1" t="b">
        <f>IF(B202="",IF(Aloitus_Start!$D$1="Suomi","Tieto puuttuu: "&amp;B$3,IF(Aloitus_Start!$D$1="Svenska","Information saknas: "&amp;B$3)),"")</f>
        <v>0</v>
      </c>
      <c r="G202" s="1" t="b">
        <f>IF(C202="",IF(Aloitus_Start!$D$1="Suomi","Tieto puuttuu: "&amp;C$3,IF(Aloitus_Start!$D$1="Svenska","Information saknas: "&amp;C$3)),"")</f>
        <v>0</v>
      </c>
    </row>
    <row r="203" spans="1:7" ht="15" x14ac:dyDescent="0.15">
      <c r="A203" s="147"/>
      <c r="B203" s="147"/>
      <c r="C203" s="147"/>
      <c r="D203" s="1">
        <f t="shared" si="6"/>
        <v>0</v>
      </c>
      <c r="E203" s="1" t="str">
        <f t="shared" si="7"/>
        <v/>
      </c>
      <c r="F203" s="1" t="b">
        <f>IF(B203="",IF(Aloitus_Start!$D$1="Suomi","Tieto puuttuu: "&amp;B$3,IF(Aloitus_Start!$D$1="Svenska","Information saknas: "&amp;B$3)),"")</f>
        <v>0</v>
      </c>
      <c r="G203" s="1" t="b">
        <f>IF(C203="",IF(Aloitus_Start!$D$1="Suomi","Tieto puuttuu: "&amp;C$3,IF(Aloitus_Start!$D$1="Svenska","Information saknas: "&amp;C$3)),"")</f>
        <v>0</v>
      </c>
    </row>
    <row r="204" spans="1:7" ht="15" x14ac:dyDescent="0.15">
      <c r="A204" s="147"/>
      <c r="B204" s="147"/>
      <c r="C204" s="147"/>
      <c r="D204" s="1">
        <f t="shared" si="6"/>
        <v>0</v>
      </c>
      <c r="E204" s="1" t="str">
        <f t="shared" si="7"/>
        <v/>
      </c>
      <c r="F204" s="1" t="b">
        <f>IF(B204="",IF(Aloitus_Start!$D$1="Suomi","Tieto puuttuu: "&amp;B$3,IF(Aloitus_Start!$D$1="Svenska","Information saknas: "&amp;B$3)),"")</f>
        <v>0</v>
      </c>
      <c r="G204" s="1" t="b">
        <f>IF(C204="",IF(Aloitus_Start!$D$1="Suomi","Tieto puuttuu: "&amp;C$3,IF(Aloitus_Start!$D$1="Svenska","Information saknas: "&amp;C$3)),"")</f>
        <v>0</v>
      </c>
    </row>
    <row r="205" spans="1:7" ht="15" x14ac:dyDescent="0.15">
      <c r="A205" s="147"/>
      <c r="B205" s="147"/>
      <c r="C205" s="147"/>
      <c r="D205" s="1">
        <f t="shared" si="6"/>
        <v>0</v>
      </c>
      <c r="E205" s="1" t="str">
        <f t="shared" si="7"/>
        <v/>
      </c>
      <c r="F205" s="1" t="b">
        <f>IF(B205="",IF(Aloitus_Start!$D$1="Suomi","Tieto puuttuu: "&amp;B$3,IF(Aloitus_Start!$D$1="Svenska","Information saknas: "&amp;B$3)),"")</f>
        <v>0</v>
      </c>
      <c r="G205" s="1" t="b">
        <f>IF(C205="",IF(Aloitus_Start!$D$1="Suomi","Tieto puuttuu: "&amp;C$3,IF(Aloitus_Start!$D$1="Svenska","Information saknas: "&amp;C$3)),"")</f>
        <v>0</v>
      </c>
    </row>
    <row r="206" spans="1:7" ht="15" x14ac:dyDescent="0.15">
      <c r="A206" s="147"/>
      <c r="B206" s="147"/>
      <c r="C206" s="147"/>
      <c r="D206" s="1">
        <f t="shared" si="6"/>
        <v>0</v>
      </c>
      <c r="E206" s="1" t="str">
        <f t="shared" si="7"/>
        <v/>
      </c>
      <c r="F206" s="1" t="b">
        <f>IF(B206="",IF(Aloitus_Start!$D$1="Suomi","Tieto puuttuu: "&amp;B$3,IF(Aloitus_Start!$D$1="Svenska","Information saknas: "&amp;B$3)),"")</f>
        <v>0</v>
      </c>
      <c r="G206" s="1" t="b">
        <f>IF(C206="",IF(Aloitus_Start!$D$1="Suomi","Tieto puuttuu: "&amp;C$3,IF(Aloitus_Start!$D$1="Svenska","Information saknas: "&amp;C$3)),"")</f>
        <v>0</v>
      </c>
    </row>
    <row r="207" spans="1:7" ht="15" x14ac:dyDescent="0.15">
      <c r="A207" s="147"/>
      <c r="B207" s="147"/>
      <c r="C207" s="147"/>
      <c r="D207" s="1">
        <f t="shared" si="6"/>
        <v>0</v>
      </c>
      <c r="E207" s="1" t="str">
        <f t="shared" si="7"/>
        <v/>
      </c>
      <c r="F207" s="1" t="b">
        <f>IF(B207="",IF(Aloitus_Start!$D$1="Suomi","Tieto puuttuu: "&amp;B$3,IF(Aloitus_Start!$D$1="Svenska","Information saknas: "&amp;B$3)),"")</f>
        <v>0</v>
      </c>
      <c r="G207" s="1" t="b">
        <f>IF(C207="",IF(Aloitus_Start!$D$1="Suomi","Tieto puuttuu: "&amp;C$3,IF(Aloitus_Start!$D$1="Svenska","Information saknas: "&amp;C$3)),"")</f>
        <v>0</v>
      </c>
    </row>
    <row r="208" spans="1:7" ht="15" x14ac:dyDescent="0.15">
      <c r="A208" s="147"/>
      <c r="B208" s="147"/>
      <c r="C208" s="147"/>
      <c r="D208" s="1">
        <f t="shared" si="6"/>
        <v>0</v>
      </c>
      <c r="E208" s="1" t="str">
        <f t="shared" si="7"/>
        <v/>
      </c>
      <c r="F208" s="1" t="b">
        <f>IF(B208="",IF(Aloitus_Start!$D$1="Suomi","Tieto puuttuu: "&amp;B$3,IF(Aloitus_Start!$D$1="Svenska","Information saknas: "&amp;B$3)),"")</f>
        <v>0</v>
      </c>
      <c r="G208" s="1" t="b">
        <f>IF(C208="",IF(Aloitus_Start!$D$1="Suomi","Tieto puuttuu: "&amp;C$3,IF(Aloitus_Start!$D$1="Svenska","Information saknas: "&amp;C$3)),"")</f>
        <v>0</v>
      </c>
    </row>
    <row r="209" spans="1:7" ht="15" x14ac:dyDescent="0.15">
      <c r="A209" s="147"/>
      <c r="B209" s="147"/>
      <c r="C209" s="147"/>
      <c r="D209" s="1">
        <f t="shared" si="6"/>
        <v>0</v>
      </c>
      <c r="E209" s="1" t="str">
        <f t="shared" si="7"/>
        <v/>
      </c>
      <c r="F209" s="1" t="b">
        <f>IF(B209="",IF(Aloitus_Start!$D$1="Suomi","Tieto puuttuu: "&amp;B$3,IF(Aloitus_Start!$D$1="Svenska","Information saknas: "&amp;B$3)),"")</f>
        <v>0</v>
      </c>
      <c r="G209" s="1" t="b">
        <f>IF(C209="",IF(Aloitus_Start!$D$1="Suomi","Tieto puuttuu: "&amp;C$3,IF(Aloitus_Start!$D$1="Svenska","Information saknas: "&amp;C$3)),"")</f>
        <v>0</v>
      </c>
    </row>
    <row r="210" spans="1:7" ht="15" x14ac:dyDescent="0.15">
      <c r="A210" s="147"/>
      <c r="B210" s="147"/>
      <c r="C210" s="147"/>
      <c r="D210" s="1">
        <f t="shared" si="6"/>
        <v>0</v>
      </c>
      <c r="E210" s="1" t="str">
        <f t="shared" si="7"/>
        <v/>
      </c>
      <c r="F210" s="1" t="b">
        <f>IF(B210="",IF(Aloitus_Start!$D$1="Suomi","Tieto puuttuu: "&amp;B$3,IF(Aloitus_Start!$D$1="Svenska","Information saknas: "&amp;B$3)),"")</f>
        <v>0</v>
      </c>
      <c r="G210" s="1" t="b">
        <f>IF(C210="",IF(Aloitus_Start!$D$1="Suomi","Tieto puuttuu: "&amp;C$3,IF(Aloitus_Start!$D$1="Svenska","Information saknas: "&amp;C$3)),"")</f>
        <v>0</v>
      </c>
    </row>
    <row r="211" spans="1:7" ht="15" x14ac:dyDescent="0.15">
      <c r="A211" s="147"/>
      <c r="B211" s="147"/>
      <c r="C211" s="147"/>
      <c r="D211" s="1">
        <f t="shared" si="6"/>
        <v>0</v>
      </c>
      <c r="E211" s="1" t="str">
        <f t="shared" si="7"/>
        <v/>
      </c>
      <c r="F211" s="1" t="b">
        <f>IF(B211="",IF(Aloitus_Start!$D$1="Suomi","Tieto puuttuu: "&amp;B$3,IF(Aloitus_Start!$D$1="Svenska","Information saknas: "&amp;B$3)),"")</f>
        <v>0</v>
      </c>
      <c r="G211" s="1" t="b">
        <f>IF(C211="",IF(Aloitus_Start!$D$1="Suomi","Tieto puuttuu: "&amp;C$3,IF(Aloitus_Start!$D$1="Svenska","Information saknas: "&amp;C$3)),"")</f>
        <v>0</v>
      </c>
    </row>
    <row r="212" spans="1:7" ht="15" x14ac:dyDescent="0.15">
      <c r="A212" s="147"/>
      <c r="B212" s="147"/>
      <c r="C212" s="147"/>
      <c r="D212" s="1">
        <f t="shared" si="6"/>
        <v>0</v>
      </c>
      <c r="E212" s="1" t="str">
        <f t="shared" si="7"/>
        <v/>
      </c>
      <c r="F212" s="1" t="b">
        <f>IF(B212="",IF(Aloitus_Start!$D$1="Suomi","Tieto puuttuu: "&amp;B$3,IF(Aloitus_Start!$D$1="Svenska","Information saknas: "&amp;B$3)),"")</f>
        <v>0</v>
      </c>
      <c r="G212" s="1" t="b">
        <f>IF(C212="",IF(Aloitus_Start!$D$1="Suomi","Tieto puuttuu: "&amp;C$3,IF(Aloitus_Start!$D$1="Svenska","Information saknas: "&amp;C$3)),"")</f>
        <v>0</v>
      </c>
    </row>
    <row r="213" spans="1:7" ht="15" x14ac:dyDescent="0.15">
      <c r="A213" s="147"/>
      <c r="B213" s="147"/>
      <c r="C213" s="147"/>
      <c r="D213" s="1">
        <f t="shared" si="6"/>
        <v>0</v>
      </c>
      <c r="E213" s="1" t="str">
        <f t="shared" si="7"/>
        <v/>
      </c>
      <c r="F213" s="1" t="b">
        <f>IF(B213="",IF(Aloitus_Start!$D$1="Suomi","Tieto puuttuu: "&amp;B$3,IF(Aloitus_Start!$D$1="Svenska","Information saknas: "&amp;B$3)),"")</f>
        <v>0</v>
      </c>
      <c r="G213" s="1" t="b">
        <f>IF(C213="",IF(Aloitus_Start!$D$1="Suomi","Tieto puuttuu: "&amp;C$3,IF(Aloitus_Start!$D$1="Svenska","Information saknas: "&amp;C$3)),"")</f>
        <v>0</v>
      </c>
    </row>
    <row r="214" spans="1:7" ht="15" x14ac:dyDescent="0.15">
      <c r="A214" s="147"/>
      <c r="B214" s="147"/>
      <c r="C214" s="147"/>
      <c r="D214" s="1">
        <f t="shared" si="6"/>
        <v>0</v>
      </c>
      <c r="E214" s="1" t="str">
        <f t="shared" si="7"/>
        <v/>
      </c>
      <c r="F214" s="1" t="b">
        <f>IF(B214="",IF(Aloitus_Start!$D$1="Suomi","Tieto puuttuu: "&amp;B$3,IF(Aloitus_Start!$D$1="Svenska","Information saknas: "&amp;B$3)),"")</f>
        <v>0</v>
      </c>
      <c r="G214" s="1" t="b">
        <f>IF(C214="",IF(Aloitus_Start!$D$1="Suomi","Tieto puuttuu: "&amp;C$3,IF(Aloitus_Start!$D$1="Svenska","Information saknas: "&amp;C$3)),"")</f>
        <v>0</v>
      </c>
    </row>
    <row r="215" spans="1:7" ht="15" x14ac:dyDescent="0.15">
      <c r="A215" s="147"/>
      <c r="B215" s="147"/>
      <c r="C215" s="147"/>
      <c r="D215" s="1">
        <f t="shared" si="6"/>
        <v>0</v>
      </c>
      <c r="E215" s="1" t="str">
        <f t="shared" si="7"/>
        <v/>
      </c>
      <c r="F215" s="1" t="b">
        <f>IF(B215="",IF(Aloitus_Start!$D$1="Suomi","Tieto puuttuu: "&amp;B$3,IF(Aloitus_Start!$D$1="Svenska","Information saknas: "&amp;B$3)),"")</f>
        <v>0</v>
      </c>
      <c r="G215" s="1" t="b">
        <f>IF(C215="",IF(Aloitus_Start!$D$1="Suomi","Tieto puuttuu: "&amp;C$3,IF(Aloitus_Start!$D$1="Svenska","Information saknas: "&amp;C$3)),"")</f>
        <v>0</v>
      </c>
    </row>
    <row r="216" spans="1:7" ht="15" x14ac:dyDescent="0.15">
      <c r="A216" s="147"/>
      <c r="B216" s="147"/>
      <c r="C216" s="147"/>
      <c r="D216" s="1">
        <f t="shared" si="6"/>
        <v>0</v>
      </c>
      <c r="E216" s="1" t="str">
        <f t="shared" si="7"/>
        <v/>
      </c>
      <c r="F216" s="1" t="b">
        <f>IF(B216="",IF(Aloitus_Start!$D$1="Suomi","Tieto puuttuu: "&amp;B$3,IF(Aloitus_Start!$D$1="Svenska","Information saknas: "&amp;B$3)),"")</f>
        <v>0</v>
      </c>
      <c r="G216" s="1" t="b">
        <f>IF(C216="",IF(Aloitus_Start!$D$1="Suomi","Tieto puuttuu: "&amp;C$3,IF(Aloitus_Start!$D$1="Svenska","Information saknas: "&amp;C$3)),"")</f>
        <v>0</v>
      </c>
    </row>
    <row r="217" spans="1:7" ht="15" x14ac:dyDescent="0.15">
      <c r="A217" s="147"/>
      <c r="B217" s="147"/>
      <c r="C217" s="147"/>
      <c r="D217" s="1">
        <f t="shared" si="6"/>
        <v>0</v>
      </c>
      <c r="E217" s="1" t="str">
        <f t="shared" si="7"/>
        <v/>
      </c>
      <c r="F217" s="1" t="b">
        <f>IF(B217="",IF(Aloitus_Start!$D$1="Suomi","Tieto puuttuu: "&amp;B$3,IF(Aloitus_Start!$D$1="Svenska","Information saknas: "&amp;B$3)),"")</f>
        <v>0</v>
      </c>
      <c r="G217" s="1" t="b">
        <f>IF(C217="",IF(Aloitus_Start!$D$1="Suomi","Tieto puuttuu: "&amp;C$3,IF(Aloitus_Start!$D$1="Svenska","Information saknas: "&amp;C$3)),"")</f>
        <v>0</v>
      </c>
    </row>
    <row r="218" spans="1:7" ht="15" x14ac:dyDescent="0.15">
      <c r="A218" s="147"/>
      <c r="B218" s="147"/>
      <c r="C218" s="147"/>
      <c r="D218" s="1">
        <f t="shared" si="6"/>
        <v>0</v>
      </c>
      <c r="E218" s="1" t="str">
        <f t="shared" si="7"/>
        <v/>
      </c>
      <c r="F218" s="1" t="b">
        <f>IF(B218="",IF(Aloitus_Start!$D$1="Suomi","Tieto puuttuu: "&amp;B$3,IF(Aloitus_Start!$D$1="Svenska","Information saknas: "&amp;B$3)),"")</f>
        <v>0</v>
      </c>
      <c r="G218" s="1" t="b">
        <f>IF(C218="",IF(Aloitus_Start!$D$1="Suomi","Tieto puuttuu: "&amp;C$3,IF(Aloitus_Start!$D$1="Svenska","Information saknas: "&amp;C$3)),"")</f>
        <v>0</v>
      </c>
    </row>
    <row r="219" spans="1:7" ht="15" x14ac:dyDescent="0.15">
      <c r="A219" s="147"/>
      <c r="B219" s="147"/>
      <c r="C219" s="147"/>
      <c r="D219" s="1">
        <f t="shared" si="6"/>
        <v>0</v>
      </c>
      <c r="E219" s="1" t="str">
        <f t="shared" si="7"/>
        <v/>
      </c>
      <c r="F219" s="1" t="b">
        <f>IF(B219="",IF(Aloitus_Start!$D$1="Suomi","Tieto puuttuu: "&amp;B$3,IF(Aloitus_Start!$D$1="Svenska","Information saknas: "&amp;B$3)),"")</f>
        <v>0</v>
      </c>
      <c r="G219" s="1" t="b">
        <f>IF(C219="",IF(Aloitus_Start!$D$1="Suomi","Tieto puuttuu: "&amp;C$3,IF(Aloitus_Start!$D$1="Svenska","Information saknas: "&amp;C$3)),"")</f>
        <v>0</v>
      </c>
    </row>
    <row r="220" spans="1:7" ht="15" x14ac:dyDescent="0.15">
      <c r="A220" s="147"/>
      <c r="B220" s="147"/>
      <c r="C220" s="147"/>
      <c r="D220" s="1">
        <f t="shared" si="6"/>
        <v>0</v>
      </c>
      <c r="E220" s="1" t="str">
        <f t="shared" si="7"/>
        <v/>
      </c>
      <c r="F220" s="1" t="b">
        <f>IF(B220="",IF(Aloitus_Start!$D$1="Suomi","Tieto puuttuu: "&amp;B$3,IF(Aloitus_Start!$D$1="Svenska","Information saknas: "&amp;B$3)),"")</f>
        <v>0</v>
      </c>
      <c r="G220" s="1" t="b">
        <f>IF(C220="",IF(Aloitus_Start!$D$1="Suomi","Tieto puuttuu: "&amp;C$3,IF(Aloitus_Start!$D$1="Svenska","Information saknas: "&amp;C$3)),"")</f>
        <v>0</v>
      </c>
    </row>
    <row r="221" spans="1:7" ht="15" x14ac:dyDescent="0.15">
      <c r="A221" s="147"/>
      <c r="B221" s="147"/>
      <c r="C221" s="147"/>
      <c r="D221" s="1">
        <f t="shared" si="6"/>
        <v>0</v>
      </c>
      <c r="E221" s="1" t="str">
        <f t="shared" si="7"/>
        <v/>
      </c>
      <c r="F221" s="1" t="b">
        <f>IF(B221="",IF(Aloitus_Start!$D$1="Suomi","Tieto puuttuu: "&amp;B$3,IF(Aloitus_Start!$D$1="Svenska","Information saknas: "&amp;B$3)),"")</f>
        <v>0</v>
      </c>
      <c r="G221" s="1" t="b">
        <f>IF(C221="",IF(Aloitus_Start!$D$1="Suomi","Tieto puuttuu: "&amp;C$3,IF(Aloitus_Start!$D$1="Svenska","Information saknas: "&amp;C$3)),"")</f>
        <v>0</v>
      </c>
    </row>
    <row r="222" spans="1:7" ht="15" x14ac:dyDescent="0.15">
      <c r="A222" s="147"/>
      <c r="B222" s="147"/>
      <c r="C222" s="147"/>
      <c r="D222" s="1">
        <f t="shared" si="6"/>
        <v>0</v>
      </c>
      <c r="E222" s="1" t="str">
        <f t="shared" si="7"/>
        <v/>
      </c>
      <c r="F222" s="1" t="b">
        <f>IF(B222="",IF(Aloitus_Start!$D$1="Suomi","Tieto puuttuu: "&amp;B$3,IF(Aloitus_Start!$D$1="Svenska","Information saknas: "&amp;B$3)),"")</f>
        <v>0</v>
      </c>
      <c r="G222" s="1" t="b">
        <f>IF(C222="",IF(Aloitus_Start!$D$1="Suomi","Tieto puuttuu: "&amp;C$3,IF(Aloitus_Start!$D$1="Svenska","Information saknas: "&amp;C$3)),"")</f>
        <v>0</v>
      </c>
    </row>
    <row r="223" spans="1:7" ht="15" x14ac:dyDescent="0.15">
      <c r="A223" s="147"/>
      <c r="B223" s="147"/>
      <c r="C223" s="147"/>
      <c r="D223" s="1">
        <f t="shared" si="6"/>
        <v>0</v>
      </c>
      <c r="E223" s="1" t="str">
        <f t="shared" si="7"/>
        <v/>
      </c>
      <c r="F223" s="1" t="b">
        <f>IF(B223="",IF(Aloitus_Start!$D$1="Suomi","Tieto puuttuu: "&amp;B$3,IF(Aloitus_Start!$D$1="Svenska","Information saknas: "&amp;B$3)),"")</f>
        <v>0</v>
      </c>
      <c r="G223" s="1" t="b">
        <f>IF(C223="",IF(Aloitus_Start!$D$1="Suomi","Tieto puuttuu: "&amp;C$3,IF(Aloitus_Start!$D$1="Svenska","Information saknas: "&amp;C$3)),"")</f>
        <v>0</v>
      </c>
    </row>
    <row r="224" spans="1:7" ht="15" x14ac:dyDescent="0.15">
      <c r="A224" s="147"/>
      <c r="B224" s="147"/>
      <c r="C224" s="147"/>
      <c r="D224" s="1">
        <f t="shared" si="6"/>
        <v>0</v>
      </c>
      <c r="E224" s="1" t="str">
        <f t="shared" si="7"/>
        <v/>
      </c>
      <c r="F224" s="1" t="b">
        <f>IF(B224="",IF(Aloitus_Start!$D$1="Suomi","Tieto puuttuu: "&amp;B$3,IF(Aloitus_Start!$D$1="Svenska","Information saknas: "&amp;B$3)),"")</f>
        <v>0</v>
      </c>
      <c r="G224" s="1" t="b">
        <f>IF(C224="",IF(Aloitus_Start!$D$1="Suomi","Tieto puuttuu: "&amp;C$3,IF(Aloitus_Start!$D$1="Svenska","Information saknas: "&amp;C$3)),"")</f>
        <v>0</v>
      </c>
    </row>
    <row r="225" spans="1:7" ht="15" x14ac:dyDescent="0.15">
      <c r="A225" s="147"/>
      <c r="B225" s="147"/>
      <c r="C225" s="147"/>
      <c r="D225" s="1">
        <f t="shared" si="6"/>
        <v>0</v>
      </c>
      <c r="E225" s="1" t="str">
        <f t="shared" si="7"/>
        <v/>
      </c>
      <c r="F225" s="1" t="b">
        <f>IF(B225="",IF(Aloitus_Start!$D$1="Suomi","Tieto puuttuu: "&amp;B$3,IF(Aloitus_Start!$D$1="Svenska","Information saknas: "&amp;B$3)),"")</f>
        <v>0</v>
      </c>
      <c r="G225" s="1" t="b">
        <f>IF(C225="",IF(Aloitus_Start!$D$1="Suomi","Tieto puuttuu: "&amp;C$3,IF(Aloitus_Start!$D$1="Svenska","Information saknas: "&amp;C$3)),"")</f>
        <v>0</v>
      </c>
    </row>
    <row r="226" spans="1:7" ht="15" x14ac:dyDescent="0.15">
      <c r="A226" s="147"/>
      <c r="B226" s="147"/>
      <c r="C226" s="147"/>
      <c r="D226" s="1">
        <f t="shared" si="6"/>
        <v>0</v>
      </c>
      <c r="E226" s="1" t="str">
        <f t="shared" si="7"/>
        <v/>
      </c>
      <c r="F226" s="1" t="b">
        <f>IF(B226="",IF(Aloitus_Start!$D$1="Suomi","Tieto puuttuu: "&amp;B$3,IF(Aloitus_Start!$D$1="Svenska","Information saknas: "&amp;B$3)),"")</f>
        <v>0</v>
      </c>
      <c r="G226" s="1" t="b">
        <f>IF(C226="",IF(Aloitus_Start!$D$1="Suomi","Tieto puuttuu: "&amp;C$3,IF(Aloitus_Start!$D$1="Svenska","Information saknas: "&amp;C$3)),"")</f>
        <v>0</v>
      </c>
    </row>
    <row r="227" spans="1:7" ht="15" x14ac:dyDescent="0.15">
      <c r="A227" s="147"/>
      <c r="B227" s="147"/>
      <c r="C227" s="147"/>
      <c r="D227" s="1">
        <f t="shared" si="6"/>
        <v>0</v>
      </c>
      <c r="E227" s="1" t="str">
        <f t="shared" si="7"/>
        <v/>
      </c>
      <c r="F227" s="1" t="b">
        <f>IF(B227="",IF(Aloitus_Start!$D$1="Suomi","Tieto puuttuu: "&amp;B$3,IF(Aloitus_Start!$D$1="Svenska","Information saknas: "&amp;B$3)),"")</f>
        <v>0</v>
      </c>
      <c r="G227" s="1" t="b">
        <f>IF(C227="",IF(Aloitus_Start!$D$1="Suomi","Tieto puuttuu: "&amp;C$3,IF(Aloitus_Start!$D$1="Svenska","Information saknas: "&amp;C$3)),"")</f>
        <v>0</v>
      </c>
    </row>
    <row r="228" spans="1:7" ht="15" x14ac:dyDescent="0.15">
      <c r="A228" s="147"/>
      <c r="B228" s="147"/>
      <c r="C228" s="147"/>
      <c r="D228" s="1">
        <f t="shared" si="6"/>
        <v>0</v>
      </c>
      <c r="E228" s="1" t="str">
        <f t="shared" si="7"/>
        <v/>
      </c>
      <c r="F228" s="1" t="b">
        <f>IF(B228="",IF(Aloitus_Start!$D$1="Suomi","Tieto puuttuu: "&amp;B$3,IF(Aloitus_Start!$D$1="Svenska","Information saknas: "&amp;B$3)),"")</f>
        <v>0</v>
      </c>
      <c r="G228" s="1" t="b">
        <f>IF(C228="",IF(Aloitus_Start!$D$1="Suomi","Tieto puuttuu: "&amp;C$3,IF(Aloitus_Start!$D$1="Svenska","Information saknas: "&amp;C$3)),"")</f>
        <v>0</v>
      </c>
    </row>
    <row r="229" spans="1:7" ht="15" x14ac:dyDescent="0.15">
      <c r="A229" s="147"/>
      <c r="B229" s="147"/>
      <c r="C229" s="147"/>
      <c r="D229" s="1">
        <f t="shared" si="6"/>
        <v>0</v>
      </c>
      <c r="E229" s="1" t="str">
        <f t="shared" si="7"/>
        <v/>
      </c>
      <c r="F229" s="1" t="b">
        <f>IF(B229="",IF(Aloitus_Start!$D$1="Suomi","Tieto puuttuu: "&amp;B$3,IF(Aloitus_Start!$D$1="Svenska","Information saknas: "&amp;B$3)),"")</f>
        <v>0</v>
      </c>
      <c r="G229" s="1" t="b">
        <f>IF(C229="",IF(Aloitus_Start!$D$1="Suomi","Tieto puuttuu: "&amp;C$3,IF(Aloitus_Start!$D$1="Svenska","Information saknas: "&amp;C$3)),"")</f>
        <v>0</v>
      </c>
    </row>
    <row r="230" spans="1:7" ht="15" x14ac:dyDescent="0.15">
      <c r="A230" s="147"/>
      <c r="B230" s="147"/>
      <c r="C230" s="147"/>
      <c r="D230" s="1">
        <f t="shared" si="6"/>
        <v>0</v>
      </c>
      <c r="E230" s="1" t="str">
        <f t="shared" si="7"/>
        <v/>
      </c>
      <c r="F230" s="1" t="b">
        <f>IF(B230="",IF(Aloitus_Start!$D$1="Suomi","Tieto puuttuu: "&amp;B$3,IF(Aloitus_Start!$D$1="Svenska","Information saknas: "&amp;B$3)),"")</f>
        <v>0</v>
      </c>
      <c r="G230" s="1" t="b">
        <f>IF(C230="",IF(Aloitus_Start!$D$1="Suomi","Tieto puuttuu: "&amp;C$3,IF(Aloitus_Start!$D$1="Svenska","Information saknas: "&amp;C$3)),"")</f>
        <v>0</v>
      </c>
    </row>
    <row r="231" spans="1:7" ht="15" x14ac:dyDescent="0.15">
      <c r="A231" s="147"/>
      <c r="B231" s="147"/>
      <c r="C231" s="147"/>
      <c r="D231" s="1">
        <f t="shared" si="6"/>
        <v>0</v>
      </c>
      <c r="E231" s="1" t="str">
        <f t="shared" si="7"/>
        <v/>
      </c>
      <c r="F231" s="1" t="b">
        <f>IF(B231="",IF(Aloitus_Start!$D$1="Suomi","Tieto puuttuu: "&amp;B$3,IF(Aloitus_Start!$D$1="Svenska","Information saknas: "&amp;B$3)),"")</f>
        <v>0</v>
      </c>
      <c r="G231" s="1" t="b">
        <f>IF(C231="",IF(Aloitus_Start!$D$1="Suomi","Tieto puuttuu: "&amp;C$3,IF(Aloitus_Start!$D$1="Svenska","Information saknas: "&amp;C$3)),"")</f>
        <v>0</v>
      </c>
    </row>
    <row r="232" spans="1:7" ht="15" x14ac:dyDescent="0.15">
      <c r="A232" s="147"/>
      <c r="B232" s="147"/>
      <c r="C232" s="147"/>
      <c r="D232" s="1">
        <f t="shared" si="6"/>
        <v>0</v>
      </c>
      <c r="E232" s="1" t="str">
        <f t="shared" si="7"/>
        <v/>
      </c>
      <c r="F232" s="1" t="b">
        <f>IF(B232="",IF(Aloitus_Start!$D$1="Suomi","Tieto puuttuu: "&amp;B$3,IF(Aloitus_Start!$D$1="Svenska","Information saknas: "&amp;B$3)),"")</f>
        <v>0</v>
      </c>
      <c r="G232" s="1" t="b">
        <f>IF(C232="",IF(Aloitus_Start!$D$1="Suomi","Tieto puuttuu: "&amp;C$3,IF(Aloitus_Start!$D$1="Svenska","Information saknas: "&amp;C$3)),"")</f>
        <v>0</v>
      </c>
    </row>
    <row r="233" spans="1:7" ht="15" x14ac:dyDescent="0.15">
      <c r="A233" s="147"/>
      <c r="B233" s="147"/>
      <c r="C233" s="147"/>
      <c r="D233" s="1">
        <f t="shared" si="6"/>
        <v>0</v>
      </c>
      <c r="E233" s="1" t="str">
        <f t="shared" si="7"/>
        <v/>
      </c>
      <c r="F233" s="1" t="b">
        <f>IF(B233="",IF(Aloitus_Start!$D$1="Suomi","Tieto puuttuu: "&amp;B$3,IF(Aloitus_Start!$D$1="Svenska","Information saknas: "&amp;B$3)),"")</f>
        <v>0</v>
      </c>
      <c r="G233" s="1" t="b">
        <f>IF(C233="",IF(Aloitus_Start!$D$1="Suomi","Tieto puuttuu: "&amp;C$3,IF(Aloitus_Start!$D$1="Svenska","Information saknas: "&amp;C$3)),"")</f>
        <v>0</v>
      </c>
    </row>
    <row r="234" spans="1:7" ht="15" x14ac:dyDescent="0.15">
      <c r="A234" s="147"/>
      <c r="B234" s="147"/>
      <c r="C234" s="147"/>
      <c r="D234" s="1">
        <f t="shared" si="6"/>
        <v>0</v>
      </c>
      <c r="E234" s="1" t="str">
        <f t="shared" si="7"/>
        <v/>
      </c>
      <c r="F234" s="1" t="b">
        <f>IF(B234="",IF(Aloitus_Start!$D$1="Suomi","Tieto puuttuu: "&amp;B$3,IF(Aloitus_Start!$D$1="Svenska","Information saknas: "&amp;B$3)),"")</f>
        <v>0</v>
      </c>
      <c r="G234" s="1" t="b">
        <f>IF(C234="",IF(Aloitus_Start!$D$1="Suomi","Tieto puuttuu: "&amp;C$3,IF(Aloitus_Start!$D$1="Svenska","Information saknas: "&amp;C$3)),"")</f>
        <v>0</v>
      </c>
    </row>
    <row r="235" spans="1:7" ht="15" x14ac:dyDescent="0.15">
      <c r="A235" s="147"/>
      <c r="B235" s="147"/>
      <c r="C235" s="147"/>
      <c r="D235" s="1">
        <f t="shared" si="6"/>
        <v>0</v>
      </c>
      <c r="E235" s="1" t="str">
        <f t="shared" si="7"/>
        <v/>
      </c>
      <c r="F235" s="1" t="b">
        <f>IF(B235="",IF(Aloitus_Start!$D$1="Suomi","Tieto puuttuu: "&amp;B$3,IF(Aloitus_Start!$D$1="Svenska","Information saknas: "&amp;B$3)),"")</f>
        <v>0</v>
      </c>
      <c r="G235" s="1" t="b">
        <f>IF(C235="",IF(Aloitus_Start!$D$1="Suomi","Tieto puuttuu: "&amp;C$3,IF(Aloitus_Start!$D$1="Svenska","Information saknas: "&amp;C$3)),"")</f>
        <v>0</v>
      </c>
    </row>
    <row r="236" spans="1:7" ht="15" x14ac:dyDescent="0.15">
      <c r="A236" s="147"/>
      <c r="B236" s="147"/>
      <c r="C236" s="147"/>
      <c r="D236" s="1">
        <f t="shared" si="6"/>
        <v>0</v>
      </c>
      <c r="E236" s="1" t="str">
        <f t="shared" si="7"/>
        <v/>
      </c>
      <c r="F236" s="1" t="b">
        <f>IF(B236="",IF(Aloitus_Start!$D$1="Suomi","Tieto puuttuu: "&amp;B$3,IF(Aloitus_Start!$D$1="Svenska","Information saknas: "&amp;B$3)),"")</f>
        <v>0</v>
      </c>
      <c r="G236" s="1" t="b">
        <f>IF(C236="",IF(Aloitus_Start!$D$1="Suomi","Tieto puuttuu: "&amp;C$3,IF(Aloitus_Start!$D$1="Svenska","Information saknas: "&amp;C$3)),"")</f>
        <v>0</v>
      </c>
    </row>
    <row r="237" spans="1:7" ht="15" x14ac:dyDescent="0.15">
      <c r="A237" s="147"/>
      <c r="B237" s="147"/>
      <c r="C237" s="147"/>
      <c r="D237" s="1">
        <f t="shared" si="6"/>
        <v>0</v>
      </c>
      <c r="E237" s="1" t="str">
        <f t="shared" si="7"/>
        <v/>
      </c>
      <c r="F237" s="1" t="b">
        <f>IF(B237="",IF(Aloitus_Start!$D$1="Suomi","Tieto puuttuu: "&amp;B$3,IF(Aloitus_Start!$D$1="Svenska","Information saknas: "&amp;B$3)),"")</f>
        <v>0</v>
      </c>
      <c r="G237" s="1" t="b">
        <f>IF(C237="",IF(Aloitus_Start!$D$1="Suomi","Tieto puuttuu: "&amp;C$3,IF(Aloitus_Start!$D$1="Svenska","Information saknas: "&amp;C$3)),"")</f>
        <v>0</v>
      </c>
    </row>
    <row r="238" spans="1:7" ht="15" x14ac:dyDescent="0.15">
      <c r="A238" s="147"/>
      <c r="B238" s="147"/>
      <c r="C238" s="147"/>
      <c r="D238" s="1">
        <f t="shared" si="6"/>
        <v>0</v>
      </c>
      <c r="E238" s="1" t="str">
        <f t="shared" si="7"/>
        <v/>
      </c>
      <c r="F238" s="1" t="b">
        <f>IF(B238="",IF(Aloitus_Start!$D$1="Suomi","Tieto puuttuu: "&amp;B$3,IF(Aloitus_Start!$D$1="Svenska","Information saknas: "&amp;B$3)),"")</f>
        <v>0</v>
      </c>
      <c r="G238" s="1" t="b">
        <f>IF(C238="",IF(Aloitus_Start!$D$1="Suomi","Tieto puuttuu: "&amp;C$3,IF(Aloitus_Start!$D$1="Svenska","Information saknas: "&amp;C$3)),"")</f>
        <v>0</v>
      </c>
    </row>
    <row r="239" spans="1:7" ht="15" x14ac:dyDescent="0.15">
      <c r="A239" s="147"/>
      <c r="B239" s="147"/>
      <c r="C239" s="147"/>
      <c r="D239" s="1">
        <f t="shared" si="6"/>
        <v>0</v>
      </c>
      <c r="E239" s="1" t="str">
        <f t="shared" si="7"/>
        <v/>
      </c>
      <c r="F239" s="1" t="b">
        <f>IF(B239="",IF(Aloitus_Start!$D$1="Suomi","Tieto puuttuu: "&amp;B$3,IF(Aloitus_Start!$D$1="Svenska","Information saknas: "&amp;B$3)),"")</f>
        <v>0</v>
      </c>
      <c r="G239" s="1" t="b">
        <f>IF(C239="",IF(Aloitus_Start!$D$1="Suomi","Tieto puuttuu: "&amp;C$3,IF(Aloitus_Start!$D$1="Svenska","Information saknas: "&amp;C$3)),"")</f>
        <v>0</v>
      </c>
    </row>
    <row r="240" spans="1:7" ht="15" x14ac:dyDescent="0.15">
      <c r="A240" s="147"/>
      <c r="B240" s="147"/>
      <c r="C240" s="147"/>
      <c r="D240" s="1">
        <f t="shared" si="6"/>
        <v>0</v>
      </c>
      <c r="E240" s="1" t="str">
        <f t="shared" si="7"/>
        <v/>
      </c>
      <c r="F240" s="1" t="b">
        <f>IF(B240="",IF(Aloitus_Start!$D$1="Suomi","Tieto puuttuu: "&amp;B$3,IF(Aloitus_Start!$D$1="Svenska","Information saknas: "&amp;B$3)),"")</f>
        <v>0</v>
      </c>
      <c r="G240" s="1" t="b">
        <f>IF(C240="",IF(Aloitus_Start!$D$1="Suomi","Tieto puuttuu: "&amp;C$3,IF(Aloitus_Start!$D$1="Svenska","Information saknas: "&amp;C$3)),"")</f>
        <v>0</v>
      </c>
    </row>
    <row r="241" spans="1:7" ht="15" x14ac:dyDescent="0.15">
      <c r="A241" s="147"/>
      <c r="B241" s="147"/>
      <c r="C241" s="147"/>
      <c r="D241" s="1">
        <f t="shared" si="6"/>
        <v>0</v>
      </c>
      <c r="E241" s="1" t="str">
        <f t="shared" si="7"/>
        <v/>
      </c>
      <c r="F241" s="1" t="b">
        <f>IF(B241="",IF(Aloitus_Start!$D$1="Suomi","Tieto puuttuu: "&amp;B$3,IF(Aloitus_Start!$D$1="Svenska","Information saknas: "&amp;B$3)),"")</f>
        <v>0</v>
      </c>
      <c r="G241" s="1" t="b">
        <f>IF(C241="",IF(Aloitus_Start!$D$1="Suomi","Tieto puuttuu: "&amp;C$3,IF(Aloitus_Start!$D$1="Svenska","Information saknas: "&amp;C$3)),"")</f>
        <v>0</v>
      </c>
    </row>
    <row r="242" spans="1:7" ht="15" x14ac:dyDescent="0.15">
      <c r="A242" s="147"/>
      <c r="B242" s="147"/>
      <c r="C242" s="147"/>
      <c r="D242" s="1">
        <f t="shared" si="6"/>
        <v>0</v>
      </c>
      <c r="E242" s="1" t="str">
        <f t="shared" si="7"/>
        <v/>
      </c>
      <c r="F242" s="1" t="b">
        <f>IF(B242="",IF(Aloitus_Start!$D$1="Suomi","Tieto puuttuu: "&amp;B$3,IF(Aloitus_Start!$D$1="Svenska","Information saknas: "&amp;B$3)),"")</f>
        <v>0</v>
      </c>
      <c r="G242" s="1" t="b">
        <f>IF(C242="",IF(Aloitus_Start!$D$1="Suomi","Tieto puuttuu: "&amp;C$3,IF(Aloitus_Start!$D$1="Svenska","Information saknas: "&amp;C$3)),"")</f>
        <v>0</v>
      </c>
    </row>
    <row r="243" spans="1:7" ht="15" x14ac:dyDescent="0.15">
      <c r="A243" s="147"/>
      <c r="B243" s="147"/>
      <c r="C243" s="147"/>
      <c r="D243" s="1">
        <f t="shared" si="6"/>
        <v>0</v>
      </c>
      <c r="E243" s="1" t="str">
        <f t="shared" si="7"/>
        <v/>
      </c>
      <c r="F243" s="1" t="b">
        <f>IF(B243="",IF(Aloitus_Start!$D$1="Suomi","Tieto puuttuu: "&amp;B$3,IF(Aloitus_Start!$D$1="Svenska","Information saknas: "&amp;B$3)),"")</f>
        <v>0</v>
      </c>
      <c r="G243" s="1" t="b">
        <f>IF(C243="",IF(Aloitus_Start!$D$1="Suomi","Tieto puuttuu: "&amp;C$3,IF(Aloitus_Start!$D$1="Svenska","Information saknas: "&amp;C$3)),"")</f>
        <v>0</v>
      </c>
    </row>
    <row r="244" spans="1:7" ht="15" x14ac:dyDescent="0.15">
      <c r="A244" s="147"/>
      <c r="B244" s="147"/>
      <c r="C244" s="147"/>
      <c r="D244" s="1">
        <f t="shared" si="6"/>
        <v>0</v>
      </c>
      <c r="E244" s="1" t="str">
        <f t="shared" si="7"/>
        <v/>
      </c>
      <c r="F244" s="1" t="b">
        <f>IF(B244="",IF(Aloitus_Start!$D$1="Suomi","Tieto puuttuu: "&amp;B$3,IF(Aloitus_Start!$D$1="Svenska","Information saknas: "&amp;B$3)),"")</f>
        <v>0</v>
      </c>
      <c r="G244" s="1" t="b">
        <f>IF(C244="",IF(Aloitus_Start!$D$1="Suomi","Tieto puuttuu: "&amp;C$3,IF(Aloitus_Start!$D$1="Svenska","Information saknas: "&amp;C$3)),"")</f>
        <v>0</v>
      </c>
    </row>
    <row r="245" spans="1:7" ht="15" x14ac:dyDescent="0.15">
      <c r="A245" s="147"/>
      <c r="B245" s="147"/>
      <c r="C245" s="147"/>
      <c r="D245" s="1">
        <f t="shared" si="6"/>
        <v>0</v>
      </c>
      <c r="E245" s="1" t="str">
        <f t="shared" si="7"/>
        <v/>
      </c>
      <c r="F245" s="1" t="b">
        <f>IF(B245="",IF(Aloitus_Start!$D$1="Suomi","Tieto puuttuu: "&amp;B$3,IF(Aloitus_Start!$D$1="Svenska","Information saknas: "&amp;B$3)),"")</f>
        <v>0</v>
      </c>
      <c r="G245" s="1" t="b">
        <f>IF(C245="",IF(Aloitus_Start!$D$1="Suomi","Tieto puuttuu: "&amp;C$3,IF(Aloitus_Start!$D$1="Svenska","Information saknas: "&amp;C$3)),"")</f>
        <v>0</v>
      </c>
    </row>
    <row r="246" spans="1:7" ht="15" x14ac:dyDescent="0.15">
      <c r="A246" s="147"/>
      <c r="B246" s="147"/>
      <c r="C246" s="147"/>
      <c r="D246" s="1">
        <f t="shared" si="6"/>
        <v>0</v>
      </c>
      <c r="E246" s="1" t="str">
        <f t="shared" si="7"/>
        <v/>
      </c>
      <c r="F246" s="1" t="b">
        <f>IF(B246="",IF(Aloitus_Start!$D$1="Suomi","Tieto puuttuu: "&amp;B$3,IF(Aloitus_Start!$D$1="Svenska","Information saknas: "&amp;B$3)),"")</f>
        <v>0</v>
      </c>
      <c r="G246" s="1" t="b">
        <f>IF(C246="",IF(Aloitus_Start!$D$1="Suomi","Tieto puuttuu: "&amp;C$3,IF(Aloitus_Start!$D$1="Svenska","Information saknas: "&amp;C$3)),"")</f>
        <v>0</v>
      </c>
    </row>
    <row r="247" spans="1:7" ht="15" x14ac:dyDescent="0.15">
      <c r="A247" s="147"/>
      <c r="B247" s="147"/>
      <c r="C247" s="147"/>
      <c r="D247" s="1">
        <f t="shared" si="6"/>
        <v>0</v>
      </c>
      <c r="E247" s="1" t="str">
        <f t="shared" si="7"/>
        <v/>
      </c>
      <c r="F247" s="1" t="b">
        <f>IF(B247="",IF(Aloitus_Start!$D$1="Suomi","Tieto puuttuu: "&amp;B$3,IF(Aloitus_Start!$D$1="Svenska","Information saknas: "&amp;B$3)),"")</f>
        <v>0</v>
      </c>
      <c r="G247" s="1" t="b">
        <f>IF(C247="",IF(Aloitus_Start!$D$1="Suomi","Tieto puuttuu: "&amp;C$3,IF(Aloitus_Start!$D$1="Svenska","Information saknas: "&amp;C$3)),"")</f>
        <v>0</v>
      </c>
    </row>
    <row r="248" spans="1:7" ht="15" x14ac:dyDescent="0.15">
      <c r="A248" s="147"/>
      <c r="B248" s="147"/>
      <c r="C248" s="147"/>
      <c r="D248" s="1">
        <f t="shared" si="6"/>
        <v>0</v>
      </c>
      <c r="E248" s="1" t="str">
        <f t="shared" si="7"/>
        <v/>
      </c>
      <c r="F248" s="1" t="b">
        <f>IF(B248="",IF(Aloitus_Start!$D$1="Suomi","Tieto puuttuu: "&amp;B$3,IF(Aloitus_Start!$D$1="Svenska","Information saknas: "&amp;B$3)),"")</f>
        <v>0</v>
      </c>
      <c r="G248" s="1" t="b">
        <f>IF(C248="",IF(Aloitus_Start!$D$1="Suomi","Tieto puuttuu: "&amp;C$3,IF(Aloitus_Start!$D$1="Svenska","Information saknas: "&amp;C$3)),"")</f>
        <v>0</v>
      </c>
    </row>
    <row r="249" spans="1:7" ht="15" x14ac:dyDescent="0.15">
      <c r="A249" s="147"/>
      <c r="B249" s="147"/>
      <c r="C249" s="147"/>
      <c r="D249" s="1">
        <f t="shared" si="6"/>
        <v>0</v>
      </c>
      <c r="E249" s="1" t="str">
        <f t="shared" si="7"/>
        <v/>
      </c>
      <c r="F249" s="1" t="b">
        <f>IF(B249="",IF(Aloitus_Start!$D$1="Suomi","Tieto puuttuu: "&amp;B$3,IF(Aloitus_Start!$D$1="Svenska","Information saknas: "&amp;B$3)),"")</f>
        <v>0</v>
      </c>
      <c r="G249" s="1" t="b">
        <f>IF(C249="",IF(Aloitus_Start!$D$1="Suomi","Tieto puuttuu: "&amp;C$3,IF(Aloitus_Start!$D$1="Svenska","Information saknas: "&amp;C$3)),"")</f>
        <v>0</v>
      </c>
    </row>
    <row r="250" spans="1:7" ht="15" x14ac:dyDescent="0.15">
      <c r="A250" s="147"/>
      <c r="B250" s="147"/>
      <c r="C250" s="147"/>
      <c r="D250" s="1">
        <f t="shared" si="6"/>
        <v>0</v>
      </c>
      <c r="E250" s="1" t="str">
        <f t="shared" si="7"/>
        <v/>
      </c>
      <c r="F250" s="1" t="b">
        <f>IF(B250="",IF(Aloitus_Start!$D$1="Suomi","Tieto puuttuu: "&amp;B$3,IF(Aloitus_Start!$D$1="Svenska","Information saknas: "&amp;B$3)),"")</f>
        <v>0</v>
      </c>
      <c r="G250" s="1" t="b">
        <f>IF(C250="",IF(Aloitus_Start!$D$1="Suomi","Tieto puuttuu: "&amp;C$3,IF(Aloitus_Start!$D$1="Svenska","Information saknas: "&amp;C$3)),"")</f>
        <v>0</v>
      </c>
    </row>
    <row r="251" spans="1:7" ht="15" x14ac:dyDescent="0.15">
      <c r="A251" s="147"/>
      <c r="B251" s="147"/>
      <c r="C251" s="147"/>
      <c r="D251" s="1">
        <f t="shared" si="6"/>
        <v>0</v>
      </c>
      <c r="E251" s="1" t="str">
        <f t="shared" si="7"/>
        <v/>
      </c>
      <c r="F251" s="1" t="b">
        <f>IF(B251="",IF(Aloitus_Start!$D$1="Suomi","Tieto puuttuu: "&amp;B$3,IF(Aloitus_Start!$D$1="Svenska","Information saknas: "&amp;B$3)),"")</f>
        <v>0</v>
      </c>
      <c r="G251" s="1" t="b">
        <f>IF(C251="",IF(Aloitus_Start!$D$1="Suomi","Tieto puuttuu: "&amp;C$3,IF(Aloitus_Start!$D$1="Svenska","Information saknas: "&amp;C$3)),"")</f>
        <v>0</v>
      </c>
    </row>
    <row r="252" spans="1:7" ht="15" x14ac:dyDescent="0.15">
      <c r="A252" s="147"/>
      <c r="B252" s="147"/>
      <c r="C252" s="147"/>
      <c r="D252" s="1">
        <f t="shared" si="6"/>
        <v>0</v>
      </c>
      <c r="E252" s="1" t="str">
        <f t="shared" si="7"/>
        <v/>
      </c>
      <c r="F252" s="1" t="b">
        <f>IF(B252="",IF(Aloitus_Start!$D$1="Suomi","Tieto puuttuu: "&amp;B$3,IF(Aloitus_Start!$D$1="Svenska","Information saknas: "&amp;B$3)),"")</f>
        <v>0</v>
      </c>
      <c r="G252" s="1" t="b">
        <f>IF(C252="",IF(Aloitus_Start!$D$1="Suomi","Tieto puuttuu: "&amp;C$3,IF(Aloitus_Start!$D$1="Svenska","Information saknas: "&amp;C$3)),"")</f>
        <v>0</v>
      </c>
    </row>
    <row r="253" spans="1:7" ht="15" x14ac:dyDescent="0.15">
      <c r="A253" s="147"/>
      <c r="B253" s="147"/>
      <c r="C253" s="147"/>
      <c r="D253" s="1">
        <f t="shared" si="6"/>
        <v>0</v>
      </c>
      <c r="E253" s="1" t="str">
        <f t="shared" si="7"/>
        <v/>
      </c>
      <c r="F253" s="1" t="b">
        <f>IF(B253="",IF(Aloitus_Start!$D$1="Suomi","Tieto puuttuu: "&amp;B$3,IF(Aloitus_Start!$D$1="Svenska","Information saknas: "&amp;B$3)),"")</f>
        <v>0</v>
      </c>
      <c r="G253" s="1" t="b">
        <f>IF(C253="",IF(Aloitus_Start!$D$1="Suomi","Tieto puuttuu: "&amp;C$3,IF(Aloitus_Start!$D$1="Svenska","Information saknas: "&amp;C$3)),"")</f>
        <v>0</v>
      </c>
    </row>
    <row r="254" spans="1:7" ht="15" x14ac:dyDescent="0.15">
      <c r="A254" s="147"/>
      <c r="B254" s="147"/>
      <c r="C254" s="147"/>
      <c r="D254" s="1">
        <f t="shared" si="6"/>
        <v>0</v>
      </c>
      <c r="E254" s="1" t="str">
        <f t="shared" si="7"/>
        <v/>
      </c>
      <c r="F254" s="1" t="b">
        <f>IF(B254="",IF(Aloitus_Start!$D$1="Suomi","Tieto puuttuu: "&amp;B$3,IF(Aloitus_Start!$D$1="Svenska","Information saknas: "&amp;B$3)),"")</f>
        <v>0</v>
      </c>
      <c r="G254" s="1" t="b">
        <f>IF(C254="",IF(Aloitus_Start!$D$1="Suomi","Tieto puuttuu: "&amp;C$3,IF(Aloitus_Start!$D$1="Svenska","Information saknas: "&amp;C$3)),"")</f>
        <v>0</v>
      </c>
    </row>
    <row r="255" spans="1:7" ht="15" x14ac:dyDescent="0.15">
      <c r="A255" s="147"/>
      <c r="B255" s="147"/>
      <c r="C255" s="147"/>
      <c r="D255" s="1">
        <f t="shared" si="6"/>
        <v>0</v>
      </c>
      <c r="E255" s="1" t="str">
        <f t="shared" si="7"/>
        <v/>
      </c>
      <c r="F255" s="1" t="b">
        <f>IF(B255="",IF(Aloitus_Start!$D$1="Suomi","Tieto puuttuu: "&amp;B$3,IF(Aloitus_Start!$D$1="Svenska","Information saknas: "&amp;B$3)),"")</f>
        <v>0</v>
      </c>
      <c r="G255" s="1" t="b">
        <f>IF(C255="",IF(Aloitus_Start!$D$1="Suomi","Tieto puuttuu: "&amp;C$3,IF(Aloitus_Start!$D$1="Svenska","Information saknas: "&amp;C$3)),"")</f>
        <v>0</v>
      </c>
    </row>
    <row r="256" spans="1:7" ht="15" x14ac:dyDescent="0.15">
      <c r="A256" s="147"/>
      <c r="B256" s="147"/>
      <c r="C256" s="147"/>
      <c r="D256" s="1">
        <f t="shared" si="6"/>
        <v>0</v>
      </c>
      <c r="E256" s="1" t="str">
        <f t="shared" si="7"/>
        <v/>
      </c>
      <c r="F256" s="1" t="b">
        <f>IF(B256="",IF(Aloitus_Start!$D$1="Suomi","Tieto puuttuu: "&amp;B$3,IF(Aloitus_Start!$D$1="Svenska","Information saknas: "&amp;B$3)),"")</f>
        <v>0</v>
      </c>
      <c r="G256" s="1" t="b">
        <f>IF(C256="",IF(Aloitus_Start!$D$1="Suomi","Tieto puuttuu: "&amp;C$3,IF(Aloitus_Start!$D$1="Svenska","Information saknas: "&amp;C$3)),"")</f>
        <v>0</v>
      </c>
    </row>
    <row r="257" spans="1:7" ht="15" x14ac:dyDescent="0.15">
      <c r="A257" s="147"/>
      <c r="B257" s="147"/>
      <c r="C257" s="147"/>
      <c r="D257" s="1">
        <f t="shared" si="6"/>
        <v>0</v>
      </c>
      <c r="E257" s="1" t="str">
        <f t="shared" si="7"/>
        <v/>
      </c>
      <c r="F257" s="1" t="b">
        <f>IF(B257="",IF(Aloitus_Start!$D$1="Suomi","Tieto puuttuu: "&amp;B$3,IF(Aloitus_Start!$D$1="Svenska","Information saknas: "&amp;B$3)),"")</f>
        <v>0</v>
      </c>
      <c r="G257" s="1" t="b">
        <f>IF(C257="",IF(Aloitus_Start!$D$1="Suomi","Tieto puuttuu: "&amp;C$3,IF(Aloitus_Start!$D$1="Svenska","Information saknas: "&amp;C$3)),"")</f>
        <v>0</v>
      </c>
    </row>
    <row r="258" spans="1:7" ht="15" x14ac:dyDescent="0.15">
      <c r="A258" s="147"/>
      <c r="B258" s="147"/>
      <c r="C258" s="147"/>
      <c r="D258" s="1">
        <f t="shared" si="6"/>
        <v>0</v>
      </c>
      <c r="E258" s="1" t="str">
        <f t="shared" si="7"/>
        <v/>
      </c>
      <c r="F258" s="1" t="b">
        <f>IF(B258="",IF(Aloitus_Start!$D$1="Suomi","Tieto puuttuu: "&amp;B$3,IF(Aloitus_Start!$D$1="Svenska","Information saknas: "&amp;B$3)),"")</f>
        <v>0</v>
      </c>
      <c r="G258" s="1" t="b">
        <f>IF(C258="",IF(Aloitus_Start!$D$1="Suomi","Tieto puuttuu: "&amp;C$3,IF(Aloitus_Start!$D$1="Svenska","Information saknas: "&amp;C$3)),"")</f>
        <v>0</v>
      </c>
    </row>
    <row r="259" spans="1:7" ht="15" x14ac:dyDescent="0.15">
      <c r="A259" s="147"/>
      <c r="B259" s="147"/>
      <c r="C259" s="147"/>
      <c r="D259" s="1">
        <f t="shared" si="6"/>
        <v>0</v>
      </c>
      <c r="E259" s="1" t="str">
        <f t="shared" si="7"/>
        <v/>
      </c>
      <c r="F259" s="1" t="b">
        <f>IF(B259="",IF(Aloitus_Start!$D$1="Suomi","Tieto puuttuu: "&amp;B$3,IF(Aloitus_Start!$D$1="Svenska","Information saknas: "&amp;B$3)),"")</f>
        <v>0</v>
      </c>
      <c r="G259" s="1" t="b">
        <f>IF(C259="",IF(Aloitus_Start!$D$1="Suomi","Tieto puuttuu: "&amp;C$3,IF(Aloitus_Start!$D$1="Svenska","Information saknas: "&amp;C$3)),"")</f>
        <v>0</v>
      </c>
    </row>
    <row r="260" spans="1:7" ht="15" x14ac:dyDescent="0.15">
      <c r="A260" s="147"/>
      <c r="B260" s="147"/>
      <c r="C260" s="147"/>
      <c r="D260" s="1">
        <f t="shared" si="6"/>
        <v>0</v>
      </c>
      <c r="E260" s="1" t="str">
        <f t="shared" si="7"/>
        <v/>
      </c>
      <c r="F260" s="1" t="b">
        <f>IF(B260="",IF(Aloitus_Start!$D$1="Suomi","Tieto puuttuu: "&amp;B$3,IF(Aloitus_Start!$D$1="Svenska","Information saknas: "&amp;B$3)),"")</f>
        <v>0</v>
      </c>
      <c r="G260" s="1" t="b">
        <f>IF(C260="",IF(Aloitus_Start!$D$1="Suomi","Tieto puuttuu: "&amp;C$3,IF(Aloitus_Start!$D$1="Svenska","Information saknas: "&amp;C$3)),"")</f>
        <v>0</v>
      </c>
    </row>
    <row r="261" spans="1:7" ht="15" x14ac:dyDescent="0.15">
      <c r="A261" s="147"/>
      <c r="B261" s="147"/>
      <c r="C261" s="147"/>
      <c r="D261" s="1">
        <f t="shared" si="6"/>
        <v>0</v>
      </c>
      <c r="E261" s="1" t="str">
        <f t="shared" si="7"/>
        <v/>
      </c>
      <c r="F261" s="1" t="b">
        <f>IF(B261="",IF(Aloitus_Start!$D$1="Suomi","Tieto puuttuu: "&amp;B$3,IF(Aloitus_Start!$D$1="Svenska","Information saknas: "&amp;B$3)),"")</f>
        <v>0</v>
      </c>
      <c r="G261" s="1" t="b">
        <f>IF(C261="",IF(Aloitus_Start!$D$1="Suomi","Tieto puuttuu: "&amp;C$3,IF(Aloitus_Start!$D$1="Svenska","Information saknas: "&amp;C$3)),"")</f>
        <v>0</v>
      </c>
    </row>
    <row r="262" spans="1:7" ht="15" x14ac:dyDescent="0.15">
      <c r="A262" s="147"/>
      <c r="B262" s="147"/>
      <c r="C262" s="147"/>
      <c r="D262" s="1">
        <f t="shared" ref="D262:D325" si="8">IF(B262=" ","",C262-B262)</f>
        <v>0</v>
      </c>
      <c r="E262" s="1" t="str">
        <f t="shared" ref="E262:E325" si="9">IF(B262="","",IF(B262=0,"",IF(B262=" ","",(C262/B262)-1)))</f>
        <v/>
      </c>
      <c r="F262" s="1" t="b">
        <f>IF(B262="",IF(Aloitus_Start!$D$1="Suomi","Tieto puuttuu: "&amp;B$3,IF(Aloitus_Start!$D$1="Svenska","Information saknas: "&amp;B$3)),"")</f>
        <v>0</v>
      </c>
      <c r="G262" s="1" t="b">
        <f>IF(C262="",IF(Aloitus_Start!$D$1="Suomi","Tieto puuttuu: "&amp;C$3,IF(Aloitus_Start!$D$1="Svenska","Information saknas: "&amp;C$3)),"")</f>
        <v>0</v>
      </c>
    </row>
    <row r="263" spans="1:7" ht="15" x14ac:dyDescent="0.15">
      <c r="A263" s="147"/>
      <c r="B263" s="147"/>
      <c r="C263" s="147"/>
      <c r="D263" s="1">
        <f t="shared" si="8"/>
        <v>0</v>
      </c>
      <c r="E263" s="1" t="str">
        <f t="shared" si="9"/>
        <v/>
      </c>
      <c r="F263" s="1" t="b">
        <f>IF(B263="",IF(Aloitus_Start!$D$1="Suomi","Tieto puuttuu: "&amp;B$3,IF(Aloitus_Start!$D$1="Svenska","Information saknas: "&amp;B$3)),"")</f>
        <v>0</v>
      </c>
      <c r="G263" s="1" t="b">
        <f>IF(C263="",IF(Aloitus_Start!$D$1="Suomi","Tieto puuttuu: "&amp;C$3,IF(Aloitus_Start!$D$1="Svenska","Information saknas: "&amp;C$3)),"")</f>
        <v>0</v>
      </c>
    </row>
    <row r="264" spans="1:7" ht="15" x14ac:dyDescent="0.15">
      <c r="A264" s="147"/>
      <c r="B264" s="147"/>
      <c r="C264" s="147"/>
      <c r="D264" s="1">
        <f t="shared" si="8"/>
        <v>0</v>
      </c>
      <c r="E264" s="1" t="str">
        <f t="shared" si="9"/>
        <v/>
      </c>
      <c r="F264" s="1" t="b">
        <f>IF(B264="",IF(Aloitus_Start!$D$1="Suomi","Tieto puuttuu: "&amp;B$3,IF(Aloitus_Start!$D$1="Svenska","Information saknas: "&amp;B$3)),"")</f>
        <v>0</v>
      </c>
      <c r="G264" s="1" t="b">
        <f>IF(C264="",IF(Aloitus_Start!$D$1="Suomi","Tieto puuttuu: "&amp;C$3,IF(Aloitus_Start!$D$1="Svenska","Information saknas: "&amp;C$3)),"")</f>
        <v>0</v>
      </c>
    </row>
    <row r="265" spans="1:7" ht="15" x14ac:dyDescent="0.15">
      <c r="A265" s="147"/>
      <c r="B265" s="147"/>
      <c r="C265" s="147"/>
      <c r="D265" s="1">
        <f t="shared" si="8"/>
        <v>0</v>
      </c>
      <c r="E265" s="1" t="str">
        <f t="shared" si="9"/>
        <v/>
      </c>
      <c r="F265" s="1" t="b">
        <f>IF(B265="",IF(Aloitus_Start!$D$1="Suomi","Tieto puuttuu: "&amp;B$3,IF(Aloitus_Start!$D$1="Svenska","Information saknas: "&amp;B$3)),"")</f>
        <v>0</v>
      </c>
      <c r="G265" s="1" t="b">
        <f>IF(C265="",IF(Aloitus_Start!$D$1="Suomi","Tieto puuttuu: "&amp;C$3,IF(Aloitus_Start!$D$1="Svenska","Information saknas: "&amp;C$3)),"")</f>
        <v>0</v>
      </c>
    </row>
    <row r="266" spans="1:7" ht="15" x14ac:dyDescent="0.15">
      <c r="A266" s="147"/>
      <c r="B266" s="147"/>
      <c r="C266" s="147"/>
      <c r="D266" s="1">
        <f t="shared" si="8"/>
        <v>0</v>
      </c>
      <c r="E266" s="1" t="str">
        <f t="shared" si="9"/>
        <v/>
      </c>
      <c r="F266" s="1" t="b">
        <f>IF(B266="",IF(Aloitus_Start!$D$1="Suomi","Tieto puuttuu: "&amp;B$3,IF(Aloitus_Start!$D$1="Svenska","Information saknas: "&amp;B$3)),"")</f>
        <v>0</v>
      </c>
      <c r="G266" s="1" t="b">
        <f>IF(C266="",IF(Aloitus_Start!$D$1="Suomi","Tieto puuttuu: "&amp;C$3,IF(Aloitus_Start!$D$1="Svenska","Information saknas: "&amp;C$3)),"")</f>
        <v>0</v>
      </c>
    </row>
    <row r="267" spans="1:7" ht="15" x14ac:dyDescent="0.15">
      <c r="A267" s="147"/>
      <c r="B267" s="147"/>
      <c r="C267" s="147"/>
      <c r="D267" s="1">
        <f t="shared" si="8"/>
        <v>0</v>
      </c>
      <c r="E267" s="1" t="str">
        <f t="shared" si="9"/>
        <v/>
      </c>
      <c r="F267" s="1" t="b">
        <f>IF(B267="",IF(Aloitus_Start!$D$1="Suomi","Tieto puuttuu: "&amp;B$3,IF(Aloitus_Start!$D$1="Svenska","Information saknas: "&amp;B$3)),"")</f>
        <v>0</v>
      </c>
      <c r="G267" s="1" t="b">
        <f>IF(C267="",IF(Aloitus_Start!$D$1="Suomi","Tieto puuttuu: "&amp;C$3,IF(Aloitus_Start!$D$1="Svenska","Information saknas: "&amp;C$3)),"")</f>
        <v>0</v>
      </c>
    </row>
    <row r="268" spans="1:7" ht="15" x14ac:dyDescent="0.15">
      <c r="A268" s="147"/>
      <c r="B268" s="147"/>
      <c r="C268" s="147"/>
      <c r="D268" s="1">
        <f t="shared" si="8"/>
        <v>0</v>
      </c>
      <c r="E268" s="1" t="str">
        <f t="shared" si="9"/>
        <v/>
      </c>
      <c r="F268" s="1" t="b">
        <f>IF(B268="",IF(Aloitus_Start!$D$1="Suomi","Tieto puuttuu: "&amp;B$3,IF(Aloitus_Start!$D$1="Svenska","Information saknas: "&amp;B$3)),"")</f>
        <v>0</v>
      </c>
      <c r="G268" s="1" t="b">
        <f>IF(C268="",IF(Aloitus_Start!$D$1="Suomi","Tieto puuttuu: "&amp;C$3,IF(Aloitus_Start!$D$1="Svenska","Information saknas: "&amp;C$3)),"")</f>
        <v>0</v>
      </c>
    </row>
    <row r="269" spans="1:7" ht="15" x14ac:dyDescent="0.15">
      <c r="A269" s="147"/>
      <c r="B269" s="147"/>
      <c r="C269" s="147"/>
      <c r="D269" s="1">
        <f t="shared" si="8"/>
        <v>0</v>
      </c>
      <c r="E269" s="1" t="str">
        <f t="shared" si="9"/>
        <v/>
      </c>
      <c r="F269" s="1" t="b">
        <f>IF(B269="",IF(Aloitus_Start!$D$1="Suomi","Tieto puuttuu: "&amp;B$3,IF(Aloitus_Start!$D$1="Svenska","Information saknas: "&amp;B$3)),"")</f>
        <v>0</v>
      </c>
      <c r="G269" s="1" t="b">
        <f>IF(C269="",IF(Aloitus_Start!$D$1="Suomi","Tieto puuttuu: "&amp;C$3,IF(Aloitus_Start!$D$1="Svenska","Information saknas: "&amp;C$3)),"")</f>
        <v>0</v>
      </c>
    </row>
    <row r="270" spans="1:7" ht="15" x14ac:dyDescent="0.15">
      <c r="A270" s="147"/>
      <c r="B270" s="147"/>
      <c r="C270" s="147"/>
      <c r="D270" s="1">
        <f t="shared" si="8"/>
        <v>0</v>
      </c>
      <c r="E270" s="1" t="str">
        <f t="shared" si="9"/>
        <v/>
      </c>
      <c r="F270" s="1" t="b">
        <f>IF(B270="",IF(Aloitus_Start!$D$1="Suomi","Tieto puuttuu: "&amp;B$3,IF(Aloitus_Start!$D$1="Svenska","Information saknas: "&amp;B$3)),"")</f>
        <v>0</v>
      </c>
      <c r="G270" s="1" t="b">
        <f>IF(C270="",IF(Aloitus_Start!$D$1="Suomi","Tieto puuttuu: "&amp;C$3,IF(Aloitus_Start!$D$1="Svenska","Information saknas: "&amp;C$3)),"")</f>
        <v>0</v>
      </c>
    </row>
    <row r="271" spans="1:7" ht="15" x14ac:dyDescent="0.15">
      <c r="A271" s="147"/>
      <c r="B271" s="147"/>
      <c r="C271" s="147"/>
      <c r="D271" s="1">
        <f t="shared" si="8"/>
        <v>0</v>
      </c>
      <c r="E271" s="1" t="str">
        <f t="shared" si="9"/>
        <v/>
      </c>
      <c r="F271" s="1" t="b">
        <f>IF(B271="",IF(Aloitus_Start!$D$1="Suomi","Tieto puuttuu: "&amp;B$3,IF(Aloitus_Start!$D$1="Svenska","Information saknas: "&amp;B$3)),"")</f>
        <v>0</v>
      </c>
      <c r="G271" s="1" t="b">
        <f>IF(C271="",IF(Aloitus_Start!$D$1="Suomi","Tieto puuttuu: "&amp;C$3,IF(Aloitus_Start!$D$1="Svenska","Information saknas: "&amp;C$3)),"")</f>
        <v>0</v>
      </c>
    </row>
    <row r="272" spans="1:7" ht="15" x14ac:dyDescent="0.15">
      <c r="A272" s="147"/>
      <c r="B272" s="147"/>
      <c r="C272" s="147"/>
      <c r="D272" s="1">
        <f t="shared" si="8"/>
        <v>0</v>
      </c>
      <c r="E272" s="1" t="str">
        <f t="shared" si="9"/>
        <v/>
      </c>
      <c r="F272" s="1" t="b">
        <f>IF(B272="",IF(Aloitus_Start!$D$1="Suomi","Tieto puuttuu: "&amp;B$3,IF(Aloitus_Start!$D$1="Svenska","Information saknas: "&amp;B$3)),"")</f>
        <v>0</v>
      </c>
      <c r="G272" s="1" t="b">
        <f>IF(C272="",IF(Aloitus_Start!$D$1="Suomi","Tieto puuttuu: "&amp;C$3,IF(Aloitus_Start!$D$1="Svenska","Information saknas: "&amp;C$3)),"")</f>
        <v>0</v>
      </c>
    </row>
    <row r="273" spans="1:7" ht="15" x14ac:dyDescent="0.15">
      <c r="A273" s="147"/>
      <c r="B273" s="147"/>
      <c r="C273" s="147"/>
      <c r="D273" s="1">
        <f t="shared" si="8"/>
        <v>0</v>
      </c>
      <c r="E273" s="1" t="str">
        <f t="shared" si="9"/>
        <v/>
      </c>
      <c r="F273" s="1" t="b">
        <f>IF(B273="",IF(Aloitus_Start!$D$1="Suomi","Tieto puuttuu: "&amp;B$3,IF(Aloitus_Start!$D$1="Svenska","Information saknas: "&amp;B$3)),"")</f>
        <v>0</v>
      </c>
      <c r="G273" s="1" t="b">
        <f>IF(C273="",IF(Aloitus_Start!$D$1="Suomi","Tieto puuttuu: "&amp;C$3,IF(Aloitus_Start!$D$1="Svenska","Information saknas: "&amp;C$3)),"")</f>
        <v>0</v>
      </c>
    </row>
    <row r="274" spans="1:7" ht="15" x14ac:dyDescent="0.15">
      <c r="A274" s="147"/>
      <c r="B274" s="147"/>
      <c r="C274" s="147"/>
      <c r="D274" s="1">
        <f t="shared" si="8"/>
        <v>0</v>
      </c>
      <c r="E274" s="1" t="str">
        <f t="shared" si="9"/>
        <v/>
      </c>
      <c r="F274" s="1" t="b">
        <f>IF(B274="",IF(Aloitus_Start!$D$1="Suomi","Tieto puuttuu: "&amp;B$3,IF(Aloitus_Start!$D$1="Svenska","Information saknas: "&amp;B$3)),"")</f>
        <v>0</v>
      </c>
      <c r="G274" s="1" t="b">
        <f>IF(C274="",IF(Aloitus_Start!$D$1="Suomi","Tieto puuttuu: "&amp;C$3,IF(Aloitus_Start!$D$1="Svenska","Information saknas: "&amp;C$3)),"")</f>
        <v>0</v>
      </c>
    </row>
    <row r="275" spans="1:7" ht="15" x14ac:dyDescent="0.15">
      <c r="A275" s="147"/>
      <c r="B275" s="147"/>
      <c r="C275" s="147"/>
      <c r="D275" s="1">
        <f t="shared" si="8"/>
        <v>0</v>
      </c>
      <c r="E275" s="1" t="str">
        <f t="shared" si="9"/>
        <v/>
      </c>
      <c r="F275" s="1" t="b">
        <f>IF(B275="",IF(Aloitus_Start!$D$1="Suomi","Tieto puuttuu: "&amp;B$3,IF(Aloitus_Start!$D$1="Svenska","Information saknas: "&amp;B$3)),"")</f>
        <v>0</v>
      </c>
      <c r="G275" s="1" t="b">
        <f>IF(C275="",IF(Aloitus_Start!$D$1="Suomi","Tieto puuttuu: "&amp;C$3,IF(Aloitus_Start!$D$1="Svenska","Information saknas: "&amp;C$3)),"")</f>
        <v>0</v>
      </c>
    </row>
    <row r="276" spans="1:7" ht="15" x14ac:dyDescent="0.15">
      <c r="A276" s="147"/>
      <c r="B276" s="147"/>
      <c r="C276" s="147"/>
      <c r="D276" s="1">
        <f t="shared" si="8"/>
        <v>0</v>
      </c>
      <c r="E276" s="1" t="str">
        <f t="shared" si="9"/>
        <v/>
      </c>
      <c r="F276" s="1" t="b">
        <f>IF(B276="",IF(Aloitus_Start!$D$1="Suomi","Tieto puuttuu: "&amp;B$3,IF(Aloitus_Start!$D$1="Svenska","Information saknas: "&amp;B$3)),"")</f>
        <v>0</v>
      </c>
      <c r="G276" s="1" t="b">
        <f>IF(C276="",IF(Aloitus_Start!$D$1="Suomi","Tieto puuttuu: "&amp;C$3,IF(Aloitus_Start!$D$1="Svenska","Information saknas: "&amp;C$3)),"")</f>
        <v>0</v>
      </c>
    </row>
    <row r="277" spans="1:7" ht="15" x14ac:dyDescent="0.15">
      <c r="A277" s="147"/>
      <c r="B277" s="147"/>
      <c r="C277" s="147"/>
      <c r="D277" s="1">
        <f t="shared" si="8"/>
        <v>0</v>
      </c>
      <c r="E277" s="1" t="str">
        <f t="shared" si="9"/>
        <v/>
      </c>
      <c r="F277" s="1" t="b">
        <f>IF(B277="",IF(Aloitus_Start!$D$1="Suomi","Tieto puuttuu: "&amp;B$3,IF(Aloitus_Start!$D$1="Svenska","Information saknas: "&amp;B$3)),"")</f>
        <v>0</v>
      </c>
      <c r="G277" s="1" t="b">
        <f>IF(C277="",IF(Aloitus_Start!$D$1="Suomi","Tieto puuttuu: "&amp;C$3,IF(Aloitus_Start!$D$1="Svenska","Information saknas: "&amp;C$3)),"")</f>
        <v>0</v>
      </c>
    </row>
    <row r="278" spans="1:7" ht="15" x14ac:dyDescent="0.15">
      <c r="A278" s="147"/>
      <c r="B278" s="147"/>
      <c r="C278" s="147"/>
      <c r="D278" s="1">
        <f t="shared" si="8"/>
        <v>0</v>
      </c>
      <c r="E278" s="1" t="str">
        <f t="shared" si="9"/>
        <v/>
      </c>
      <c r="F278" s="1" t="b">
        <f>IF(B278="",IF(Aloitus_Start!$D$1="Suomi","Tieto puuttuu: "&amp;B$3,IF(Aloitus_Start!$D$1="Svenska","Information saknas: "&amp;B$3)),"")</f>
        <v>0</v>
      </c>
      <c r="G278" s="1" t="b">
        <f>IF(C278="",IF(Aloitus_Start!$D$1="Suomi","Tieto puuttuu: "&amp;C$3,IF(Aloitus_Start!$D$1="Svenska","Information saknas: "&amp;C$3)),"")</f>
        <v>0</v>
      </c>
    </row>
    <row r="279" spans="1:7" ht="15" x14ac:dyDescent="0.15">
      <c r="A279" s="147"/>
      <c r="B279" s="147"/>
      <c r="C279" s="147"/>
      <c r="D279" s="1">
        <f t="shared" si="8"/>
        <v>0</v>
      </c>
      <c r="E279" s="1" t="str">
        <f t="shared" si="9"/>
        <v/>
      </c>
      <c r="F279" s="1" t="b">
        <f>IF(B279="",IF(Aloitus_Start!$D$1="Suomi","Tieto puuttuu: "&amp;B$3,IF(Aloitus_Start!$D$1="Svenska","Information saknas: "&amp;B$3)),"")</f>
        <v>0</v>
      </c>
      <c r="G279" s="1" t="b">
        <f>IF(C279="",IF(Aloitus_Start!$D$1="Suomi","Tieto puuttuu: "&amp;C$3,IF(Aloitus_Start!$D$1="Svenska","Information saknas: "&amp;C$3)),"")</f>
        <v>0</v>
      </c>
    </row>
    <row r="280" spans="1:7" ht="15" x14ac:dyDescent="0.15">
      <c r="A280" s="147"/>
      <c r="B280" s="147"/>
      <c r="C280" s="147"/>
      <c r="D280" s="1">
        <f t="shared" si="8"/>
        <v>0</v>
      </c>
      <c r="E280" s="1" t="str">
        <f t="shared" si="9"/>
        <v/>
      </c>
      <c r="F280" s="1" t="b">
        <f>IF(B280="",IF(Aloitus_Start!$D$1="Suomi","Tieto puuttuu: "&amp;B$3,IF(Aloitus_Start!$D$1="Svenska","Information saknas: "&amp;B$3)),"")</f>
        <v>0</v>
      </c>
      <c r="G280" s="1" t="b">
        <f>IF(C280="",IF(Aloitus_Start!$D$1="Suomi","Tieto puuttuu: "&amp;C$3,IF(Aloitus_Start!$D$1="Svenska","Information saknas: "&amp;C$3)),"")</f>
        <v>0</v>
      </c>
    </row>
    <row r="281" spans="1:7" ht="15" x14ac:dyDescent="0.15">
      <c r="A281" s="147"/>
      <c r="B281" s="147"/>
      <c r="C281" s="147"/>
      <c r="D281" s="1">
        <f t="shared" si="8"/>
        <v>0</v>
      </c>
      <c r="E281" s="1" t="str">
        <f t="shared" si="9"/>
        <v/>
      </c>
      <c r="F281" s="1" t="b">
        <f>IF(B281="",IF(Aloitus_Start!$D$1="Suomi","Tieto puuttuu: "&amp;B$3,IF(Aloitus_Start!$D$1="Svenska","Information saknas: "&amp;B$3)),"")</f>
        <v>0</v>
      </c>
      <c r="G281" s="1" t="b">
        <f>IF(C281="",IF(Aloitus_Start!$D$1="Suomi","Tieto puuttuu: "&amp;C$3,IF(Aloitus_Start!$D$1="Svenska","Information saknas: "&amp;C$3)),"")</f>
        <v>0</v>
      </c>
    </row>
    <row r="282" spans="1:7" ht="15" x14ac:dyDescent="0.15">
      <c r="A282" s="147"/>
      <c r="B282" s="147"/>
      <c r="C282" s="147"/>
      <c r="D282" s="1">
        <f t="shared" si="8"/>
        <v>0</v>
      </c>
      <c r="E282" s="1" t="str">
        <f t="shared" si="9"/>
        <v/>
      </c>
      <c r="F282" s="1" t="b">
        <f>IF(B282="",IF(Aloitus_Start!$D$1="Suomi","Tieto puuttuu: "&amp;B$3,IF(Aloitus_Start!$D$1="Svenska","Information saknas: "&amp;B$3)),"")</f>
        <v>0</v>
      </c>
      <c r="G282" s="1" t="b">
        <f>IF(C282="",IF(Aloitus_Start!$D$1="Suomi","Tieto puuttuu: "&amp;C$3,IF(Aloitus_Start!$D$1="Svenska","Information saknas: "&amp;C$3)),"")</f>
        <v>0</v>
      </c>
    </row>
    <row r="283" spans="1:7" ht="15" x14ac:dyDescent="0.15">
      <c r="A283" s="147"/>
      <c r="B283" s="147"/>
      <c r="C283" s="147"/>
      <c r="D283" s="1">
        <f t="shared" si="8"/>
        <v>0</v>
      </c>
      <c r="E283" s="1" t="str">
        <f t="shared" si="9"/>
        <v/>
      </c>
      <c r="F283" s="1" t="b">
        <f>IF(B283="",IF(Aloitus_Start!$D$1="Suomi","Tieto puuttuu: "&amp;B$3,IF(Aloitus_Start!$D$1="Svenska","Information saknas: "&amp;B$3)),"")</f>
        <v>0</v>
      </c>
      <c r="G283" s="1" t="b">
        <f>IF(C283="",IF(Aloitus_Start!$D$1="Suomi","Tieto puuttuu: "&amp;C$3,IF(Aloitus_Start!$D$1="Svenska","Information saknas: "&amp;C$3)),"")</f>
        <v>0</v>
      </c>
    </row>
    <row r="284" spans="1:7" ht="15" x14ac:dyDescent="0.15">
      <c r="A284" s="147"/>
      <c r="B284" s="147"/>
      <c r="C284" s="147"/>
      <c r="D284" s="1">
        <f t="shared" si="8"/>
        <v>0</v>
      </c>
      <c r="E284" s="1" t="str">
        <f t="shared" si="9"/>
        <v/>
      </c>
      <c r="F284" s="1" t="b">
        <f>IF(B284="",IF(Aloitus_Start!$D$1="Suomi","Tieto puuttuu: "&amp;B$3,IF(Aloitus_Start!$D$1="Svenska","Information saknas: "&amp;B$3)),"")</f>
        <v>0</v>
      </c>
      <c r="G284" s="1" t="b">
        <f>IF(C284="",IF(Aloitus_Start!$D$1="Suomi","Tieto puuttuu: "&amp;C$3,IF(Aloitus_Start!$D$1="Svenska","Information saknas: "&amp;C$3)),"")</f>
        <v>0</v>
      </c>
    </row>
    <row r="285" spans="1:7" ht="15" x14ac:dyDescent="0.15">
      <c r="A285" s="147"/>
      <c r="B285" s="147"/>
      <c r="C285" s="147"/>
      <c r="D285" s="1">
        <f t="shared" si="8"/>
        <v>0</v>
      </c>
      <c r="E285" s="1" t="str">
        <f t="shared" si="9"/>
        <v/>
      </c>
      <c r="F285" s="1" t="b">
        <f>IF(B285="",IF(Aloitus_Start!$D$1="Suomi","Tieto puuttuu: "&amp;B$3,IF(Aloitus_Start!$D$1="Svenska","Information saknas: "&amp;B$3)),"")</f>
        <v>0</v>
      </c>
      <c r="G285" s="1" t="b">
        <f>IF(C285="",IF(Aloitus_Start!$D$1="Suomi","Tieto puuttuu: "&amp;C$3,IF(Aloitus_Start!$D$1="Svenska","Information saknas: "&amp;C$3)),"")</f>
        <v>0</v>
      </c>
    </row>
    <row r="286" spans="1:7" ht="15" x14ac:dyDescent="0.15">
      <c r="A286" s="147"/>
      <c r="B286" s="147"/>
      <c r="C286" s="147"/>
      <c r="D286" s="1">
        <f t="shared" si="8"/>
        <v>0</v>
      </c>
      <c r="E286" s="1" t="str">
        <f t="shared" si="9"/>
        <v/>
      </c>
      <c r="F286" s="1" t="b">
        <f>IF(B286="",IF(Aloitus_Start!$D$1="Suomi","Tieto puuttuu: "&amp;B$3,IF(Aloitus_Start!$D$1="Svenska","Information saknas: "&amp;B$3)),"")</f>
        <v>0</v>
      </c>
      <c r="G286" s="1" t="b">
        <f>IF(C286="",IF(Aloitus_Start!$D$1="Suomi","Tieto puuttuu: "&amp;C$3,IF(Aloitus_Start!$D$1="Svenska","Information saknas: "&amp;C$3)),"")</f>
        <v>0</v>
      </c>
    </row>
    <row r="287" spans="1:7" ht="15" x14ac:dyDescent="0.15">
      <c r="A287" s="147"/>
      <c r="B287" s="147"/>
      <c r="C287" s="147"/>
      <c r="D287" s="1">
        <f t="shared" si="8"/>
        <v>0</v>
      </c>
      <c r="E287" s="1" t="str">
        <f t="shared" si="9"/>
        <v/>
      </c>
      <c r="F287" s="1" t="b">
        <f>IF(B287="",IF(Aloitus_Start!$D$1="Suomi","Tieto puuttuu: "&amp;B$3,IF(Aloitus_Start!$D$1="Svenska","Information saknas: "&amp;B$3)),"")</f>
        <v>0</v>
      </c>
      <c r="G287" s="1" t="b">
        <f>IF(C287="",IF(Aloitus_Start!$D$1="Suomi","Tieto puuttuu: "&amp;C$3,IF(Aloitus_Start!$D$1="Svenska","Information saknas: "&amp;C$3)),"")</f>
        <v>0</v>
      </c>
    </row>
    <row r="288" spans="1:7" ht="15" x14ac:dyDescent="0.15">
      <c r="A288" s="147"/>
      <c r="B288" s="147"/>
      <c r="C288" s="147"/>
      <c r="D288" s="1">
        <f t="shared" si="8"/>
        <v>0</v>
      </c>
      <c r="E288" s="1" t="str">
        <f t="shared" si="9"/>
        <v/>
      </c>
      <c r="F288" s="1" t="b">
        <f>IF(B288="",IF(Aloitus_Start!$D$1="Suomi","Tieto puuttuu: "&amp;B$3,IF(Aloitus_Start!$D$1="Svenska","Information saknas: "&amp;B$3)),"")</f>
        <v>0</v>
      </c>
      <c r="G288" s="1" t="b">
        <f>IF(C288="",IF(Aloitus_Start!$D$1="Suomi","Tieto puuttuu: "&amp;C$3,IF(Aloitus_Start!$D$1="Svenska","Information saknas: "&amp;C$3)),"")</f>
        <v>0</v>
      </c>
    </row>
    <row r="289" spans="1:7" ht="15" x14ac:dyDescent="0.15">
      <c r="A289" s="147"/>
      <c r="B289" s="147"/>
      <c r="C289" s="147"/>
      <c r="D289" s="1">
        <f t="shared" si="8"/>
        <v>0</v>
      </c>
      <c r="E289" s="1" t="str">
        <f t="shared" si="9"/>
        <v/>
      </c>
      <c r="F289" s="1" t="b">
        <f>IF(B289="",IF(Aloitus_Start!$D$1="Suomi","Tieto puuttuu: "&amp;B$3,IF(Aloitus_Start!$D$1="Svenska","Information saknas: "&amp;B$3)),"")</f>
        <v>0</v>
      </c>
      <c r="G289" s="1" t="b">
        <f>IF(C289="",IF(Aloitus_Start!$D$1="Suomi","Tieto puuttuu: "&amp;C$3,IF(Aloitus_Start!$D$1="Svenska","Information saknas: "&amp;C$3)),"")</f>
        <v>0</v>
      </c>
    </row>
    <row r="290" spans="1:7" ht="15" x14ac:dyDescent="0.15">
      <c r="A290" s="147"/>
      <c r="B290" s="147"/>
      <c r="C290" s="147"/>
      <c r="D290" s="1">
        <f t="shared" si="8"/>
        <v>0</v>
      </c>
      <c r="E290" s="1" t="str">
        <f t="shared" si="9"/>
        <v/>
      </c>
      <c r="F290" s="1" t="b">
        <f>IF(B290="",IF(Aloitus_Start!$D$1="Suomi","Tieto puuttuu: "&amp;B$3,IF(Aloitus_Start!$D$1="Svenska","Information saknas: "&amp;B$3)),"")</f>
        <v>0</v>
      </c>
      <c r="G290" s="1" t="b">
        <f>IF(C290="",IF(Aloitus_Start!$D$1="Suomi","Tieto puuttuu: "&amp;C$3,IF(Aloitus_Start!$D$1="Svenska","Information saknas: "&amp;C$3)),"")</f>
        <v>0</v>
      </c>
    </row>
    <row r="291" spans="1:7" ht="15" x14ac:dyDescent="0.15">
      <c r="A291" s="147"/>
      <c r="B291" s="147"/>
      <c r="C291" s="147"/>
      <c r="D291" s="1">
        <f t="shared" si="8"/>
        <v>0</v>
      </c>
      <c r="E291" s="1" t="str">
        <f t="shared" si="9"/>
        <v/>
      </c>
      <c r="F291" s="1" t="b">
        <f>IF(B291="",IF(Aloitus_Start!$D$1="Suomi","Tieto puuttuu: "&amp;B$3,IF(Aloitus_Start!$D$1="Svenska","Information saknas: "&amp;B$3)),"")</f>
        <v>0</v>
      </c>
      <c r="G291" s="1" t="b">
        <f>IF(C291="",IF(Aloitus_Start!$D$1="Suomi","Tieto puuttuu: "&amp;C$3,IF(Aloitus_Start!$D$1="Svenska","Information saknas: "&amp;C$3)),"")</f>
        <v>0</v>
      </c>
    </row>
    <row r="292" spans="1:7" ht="15" x14ac:dyDescent="0.15">
      <c r="A292" s="147"/>
      <c r="B292" s="147"/>
      <c r="C292" s="147"/>
      <c r="D292" s="1">
        <f t="shared" si="8"/>
        <v>0</v>
      </c>
      <c r="E292" s="1" t="str">
        <f t="shared" si="9"/>
        <v/>
      </c>
      <c r="F292" s="1" t="b">
        <f>IF(B292="",IF(Aloitus_Start!$D$1="Suomi","Tieto puuttuu: "&amp;B$3,IF(Aloitus_Start!$D$1="Svenska","Information saknas: "&amp;B$3)),"")</f>
        <v>0</v>
      </c>
      <c r="G292" s="1" t="b">
        <f>IF(C292="",IF(Aloitus_Start!$D$1="Suomi","Tieto puuttuu: "&amp;C$3,IF(Aloitus_Start!$D$1="Svenska","Information saknas: "&amp;C$3)),"")</f>
        <v>0</v>
      </c>
    </row>
    <row r="293" spans="1:7" ht="15" x14ac:dyDescent="0.15">
      <c r="A293" s="147"/>
      <c r="B293" s="147"/>
      <c r="C293" s="147"/>
      <c r="D293" s="1">
        <f t="shared" si="8"/>
        <v>0</v>
      </c>
      <c r="E293" s="1" t="str">
        <f t="shared" si="9"/>
        <v/>
      </c>
      <c r="F293" s="1" t="b">
        <f>IF(B293="",IF(Aloitus_Start!$D$1="Suomi","Tieto puuttuu: "&amp;B$3,IF(Aloitus_Start!$D$1="Svenska","Information saknas: "&amp;B$3)),"")</f>
        <v>0</v>
      </c>
      <c r="G293" s="1" t="b">
        <f>IF(C293="",IF(Aloitus_Start!$D$1="Suomi","Tieto puuttuu: "&amp;C$3,IF(Aloitus_Start!$D$1="Svenska","Information saknas: "&amp;C$3)),"")</f>
        <v>0</v>
      </c>
    </row>
    <row r="294" spans="1:7" ht="15" x14ac:dyDescent="0.15">
      <c r="A294" s="147"/>
      <c r="B294" s="147"/>
      <c r="C294" s="147"/>
      <c r="D294" s="1">
        <f t="shared" si="8"/>
        <v>0</v>
      </c>
      <c r="E294" s="1" t="str">
        <f t="shared" si="9"/>
        <v/>
      </c>
      <c r="F294" s="1" t="b">
        <f>IF(B294="",IF(Aloitus_Start!$D$1="Suomi","Tieto puuttuu: "&amp;B$3,IF(Aloitus_Start!$D$1="Svenska","Information saknas: "&amp;B$3)),"")</f>
        <v>0</v>
      </c>
      <c r="G294" s="1" t="b">
        <f>IF(C294="",IF(Aloitus_Start!$D$1="Suomi","Tieto puuttuu: "&amp;C$3,IF(Aloitus_Start!$D$1="Svenska","Information saknas: "&amp;C$3)),"")</f>
        <v>0</v>
      </c>
    </row>
    <row r="295" spans="1:7" ht="15" x14ac:dyDescent="0.15">
      <c r="A295" s="147"/>
      <c r="B295" s="147"/>
      <c r="C295" s="147"/>
      <c r="D295" s="1">
        <f t="shared" si="8"/>
        <v>0</v>
      </c>
      <c r="E295" s="1" t="str">
        <f t="shared" si="9"/>
        <v/>
      </c>
      <c r="F295" s="1" t="b">
        <f>IF(B295="",IF(Aloitus_Start!$D$1="Suomi","Tieto puuttuu: "&amp;B$3,IF(Aloitus_Start!$D$1="Svenska","Information saknas: "&amp;B$3)),"")</f>
        <v>0</v>
      </c>
      <c r="G295" s="1" t="b">
        <f>IF(C295="",IF(Aloitus_Start!$D$1="Suomi","Tieto puuttuu: "&amp;C$3,IF(Aloitus_Start!$D$1="Svenska","Information saknas: "&amp;C$3)),"")</f>
        <v>0</v>
      </c>
    </row>
    <row r="296" spans="1:7" ht="15" x14ac:dyDescent="0.15">
      <c r="A296" s="147"/>
      <c r="B296" s="147"/>
      <c r="C296" s="147"/>
      <c r="D296" s="1">
        <f t="shared" si="8"/>
        <v>0</v>
      </c>
      <c r="E296" s="1" t="str">
        <f t="shared" si="9"/>
        <v/>
      </c>
      <c r="F296" s="1" t="b">
        <f>IF(B296="",IF(Aloitus_Start!$D$1="Suomi","Tieto puuttuu: "&amp;B$3,IF(Aloitus_Start!$D$1="Svenska","Information saknas: "&amp;B$3)),"")</f>
        <v>0</v>
      </c>
      <c r="G296" s="1" t="b">
        <f>IF(C296="",IF(Aloitus_Start!$D$1="Suomi","Tieto puuttuu: "&amp;C$3,IF(Aloitus_Start!$D$1="Svenska","Information saknas: "&amp;C$3)),"")</f>
        <v>0</v>
      </c>
    </row>
    <row r="297" spans="1:7" ht="15" x14ac:dyDescent="0.15">
      <c r="A297" s="147"/>
      <c r="B297" s="147"/>
      <c r="C297" s="147"/>
      <c r="D297" s="1">
        <f t="shared" si="8"/>
        <v>0</v>
      </c>
      <c r="E297" s="1" t="str">
        <f t="shared" si="9"/>
        <v/>
      </c>
      <c r="F297" s="1" t="b">
        <f>IF(B297="",IF(Aloitus_Start!$D$1="Suomi","Tieto puuttuu: "&amp;B$3,IF(Aloitus_Start!$D$1="Svenska","Information saknas: "&amp;B$3)),"")</f>
        <v>0</v>
      </c>
      <c r="G297" s="1" t="b">
        <f>IF(C297="",IF(Aloitus_Start!$D$1="Suomi","Tieto puuttuu: "&amp;C$3,IF(Aloitus_Start!$D$1="Svenska","Information saknas: "&amp;C$3)),"")</f>
        <v>0</v>
      </c>
    </row>
    <row r="298" spans="1:7" ht="15" x14ac:dyDescent="0.15">
      <c r="A298" s="147"/>
      <c r="B298" s="147"/>
      <c r="C298" s="147"/>
      <c r="D298" s="1">
        <f t="shared" si="8"/>
        <v>0</v>
      </c>
      <c r="E298" s="1" t="str">
        <f t="shared" si="9"/>
        <v/>
      </c>
      <c r="F298" s="1" t="b">
        <f>IF(B298="",IF(Aloitus_Start!$D$1="Suomi","Tieto puuttuu: "&amp;B$3,IF(Aloitus_Start!$D$1="Svenska","Information saknas: "&amp;B$3)),"")</f>
        <v>0</v>
      </c>
      <c r="G298" s="1" t="b">
        <f>IF(C298="",IF(Aloitus_Start!$D$1="Suomi","Tieto puuttuu: "&amp;C$3,IF(Aloitus_Start!$D$1="Svenska","Information saknas: "&amp;C$3)),"")</f>
        <v>0</v>
      </c>
    </row>
    <row r="299" spans="1:7" ht="15" x14ac:dyDescent="0.15">
      <c r="A299" s="147"/>
      <c r="B299" s="147"/>
      <c r="C299" s="147"/>
      <c r="D299" s="1">
        <f t="shared" si="8"/>
        <v>0</v>
      </c>
      <c r="E299" s="1" t="str">
        <f t="shared" si="9"/>
        <v/>
      </c>
      <c r="F299" s="1" t="b">
        <f>IF(B299="",IF(Aloitus_Start!$D$1="Suomi","Tieto puuttuu: "&amp;B$3,IF(Aloitus_Start!$D$1="Svenska","Information saknas: "&amp;B$3)),"")</f>
        <v>0</v>
      </c>
      <c r="G299" s="1" t="b">
        <f>IF(C299="",IF(Aloitus_Start!$D$1="Suomi","Tieto puuttuu: "&amp;C$3,IF(Aloitus_Start!$D$1="Svenska","Information saknas: "&amp;C$3)),"")</f>
        <v>0</v>
      </c>
    </row>
    <row r="300" spans="1:7" ht="15" x14ac:dyDescent="0.15">
      <c r="A300" s="147"/>
      <c r="B300" s="147"/>
      <c r="C300" s="147"/>
      <c r="D300" s="1">
        <f t="shared" si="8"/>
        <v>0</v>
      </c>
      <c r="E300" s="1" t="str">
        <f t="shared" si="9"/>
        <v/>
      </c>
      <c r="F300" s="1" t="b">
        <f>IF(B300="",IF(Aloitus_Start!$D$1="Suomi","Tieto puuttuu: "&amp;B$3,IF(Aloitus_Start!$D$1="Svenska","Information saknas: "&amp;B$3)),"")</f>
        <v>0</v>
      </c>
      <c r="G300" s="1" t="b">
        <f>IF(C300="",IF(Aloitus_Start!$D$1="Suomi","Tieto puuttuu: "&amp;C$3,IF(Aloitus_Start!$D$1="Svenska","Information saknas: "&amp;C$3)),"")</f>
        <v>0</v>
      </c>
    </row>
    <row r="301" spans="1:7" ht="15" x14ac:dyDescent="0.15">
      <c r="A301" s="147"/>
      <c r="B301" s="147"/>
      <c r="C301" s="147"/>
      <c r="D301" s="1">
        <f t="shared" si="8"/>
        <v>0</v>
      </c>
      <c r="E301" s="1" t="str">
        <f t="shared" si="9"/>
        <v/>
      </c>
      <c r="F301" s="1" t="b">
        <f>IF(B301="",IF(Aloitus_Start!$D$1="Suomi","Tieto puuttuu: "&amp;B$3,IF(Aloitus_Start!$D$1="Svenska","Information saknas: "&amp;B$3)),"")</f>
        <v>0</v>
      </c>
      <c r="G301" s="1" t="b">
        <f>IF(C301="",IF(Aloitus_Start!$D$1="Suomi","Tieto puuttuu: "&amp;C$3,IF(Aloitus_Start!$D$1="Svenska","Information saknas: "&amp;C$3)),"")</f>
        <v>0</v>
      </c>
    </row>
    <row r="302" spans="1:7" ht="15" x14ac:dyDescent="0.15">
      <c r="A302" s="147"/>
      <c r="B302" s="147"/>
      <c r="C302" s="147"/>
      <c r="D302" s="1">
        <f t="shared" si="8"/>
        <v>0</v>
      </c>
      <c r="E302" s="1" t="str">
        <f t="shared" si="9"/>
        <v/>
      </c>
      <c r="F302" s="1" t="b">
        <f>IF(B302="",IF(Aloitus_Start!$D$1="Suomi","Tieto puuttuu: "&amp;B$3,IF(Aloitus_Start!$D$1="Svenska","Information saknas: "&amp;B$3)),"")</f>
        <v>0</v>
      </c>
      <c r="G302" s="1" t="b">
        <f>IF(C302="",IF(Aloitus_Start!$D$1="Suomi","Tieto puuttuu: "&amp;C$3,IF(Aloitus_Start!$D$1="Svenska","Information saknas: "&amp;C$3)),"")</f>
        <v>0</v>
      </c>
    </row>
    <row r="303" spans="1:7" ht="15" x14ac:dyDescent="0.15">
      <c r="A303" s="147"/>
      <c r="B303" s="147"/>
      <c r="C303" s="147"/>
      <c r="D303" s="1">
        <f t="shared" si="8"/>
        <v>0</v>
      </c>
      <c r="E303" s="1" t="str">
        <f t="shared" si="9"/>
        <v/>
      </c>
      <c r="F303" s="1" t="b">
        <f>IF(B303="",IF(Aloitus_Start!$D$1="Suomi","Tieto puuttuu: "&amp;B$3,IF(Aloitus_Start!$D$1="Svenska","Information saknas: "&amp;B$3)),"")</f>
        <v>0</v>
      </c>
      <c r="G303" s="1" t="b">
        <f>IF(C303="",IF(Aloitus_Start!$D$1="Suomi","Tieto puuttuu: "&amp;C$3,IF(Aloitus_Start!$D$1="Svenska","Information saknas: "&amp;C$3)),"")</f>
        <v>0</v>
      </c>
    </row>
    <row r="304" spans="1:7" ht="15" x14ac:dyDescent="0.15">
      <c r="A304" s="147"/>
      <c r="B304" s="147"/>
      <c r="C304" s="147"/>
      <c r="D304" s="1">
        <f t="shared" si="8"/>
        <v>0</v>
      </c>
      <c r="E304" s="1" t="str">
        <f t="shared" si="9"/>
        <v/>
      </c>
      <c r="F304" s="1" t="b">
        <f>IF(B304="",IF(Aloitus_Start!$D$1="Suomi","Tieto puuttuu: "&amp;B$3,IF(Aloitus_Start!$D$1="Svenska","Information saknas: "&amp;B$3)),"")</f>
        <v>0</v>
      </c>
      <c r="G304" s="1" t="b">
        <f>IF(C304="",IF(Aloitus_Start!$D$1="Suomi","Tieto puuttuu: "&amp;C$3,IF(Aloitus_Start!$D$1="Svenska","Information saknas: "&amp;C$3)),"")</f>
        <v>0</v>
      </c>
    </row>
    <row r="305" spans="1:7" ht="15" x14ac:dyDescent="0.15">
      <c r="A305" s="147"/>
      <c r="B305" s="147"/>
      <c r="C305" s="147"/>
      <c r="D305" s="1">
        <f t="shared" si="8"/>
        <v>0</v>
      </c>
      <c r="E305" s="1" t="str">
        <f t="shared" si="9"/>
        <v/>
      </c>
      <c r="F305" s="1" t="b">
        <f>IF(B305="",IF(Aloitus_Start!$D$1="Suomi","Tieto puuttuu: "&amp;B$3,IF(Aloitus_Start!$D$1="Svenska","Information saknas: "&amp;B$3)),"")</f>
        <v>0</v>
      </c>
      <c r="G305" s="1" t="b">
        <f>IF(C305="",IF(Aloitus_Start!$D$1="Suomi","Tieto puuttuu: "&amp;C$3,IF(Aloitus_Start!$D$1="Svenska","Information saknas: "&amp;C$3)),"")</f>
        <v>0</v>
      </c>
    </row>
    <row r="306" spans="1:7" ht="15" x14ac:dyDescent="0.15">
      <c r="A306" s="147"/>
      <c r="B306" s="147"/>
      <c r="C306" s="147"/>
      <c r="D306" s="1">
        <f t="shared" si="8"/>
        <v>0</v>
      </c>
      <c r="E306" s="1" t="str">
        <f t="shared" si="9"/>
        <v/>
      </c>
      <c r="F306" s="1" t="b">
        <f>IF(B306="",IF(Aloitus_Start!$D$1="Suomi","Tieto puuttuu: "&amp;B$3,IF(Aloitus_Start!$D$1="Svenska","Information saknas: "&amp;B$3)),"")</f>
        <v>0</v>
      </c>
      <c r="G306" s="1" t="b">
        <f>IF(C306="",IF(Aloitus_Start!$D$1="Suomi","Tieto puuttuu: "&amp;C$3,IF(Aloitus_Start!$D$1="Svenska","Information saknas: "&amp;C$3)),"")</f>
        <v>0</v>
      </c>
    </row>
    <row r="307" spans="1:7" ht="15" x14ac:dyDescent="0.15">
      <c r="A307" s="147"/>
      <c r="B307" s="147"/>
      <c r="C307" s="147"/>
      <c r="D307" s="1">
        <f t="shared" si="8"/>
        <v>0</v>
      </c>
      <c r="E307" s="1" t="str">
        <f t="shared" si="9"/>
        <v/>
      </c>
      <c r="F307" s="1" t="b">
        <f>IF(B307="",IF(Aloitus_Start!$D$1="Suomi","Tieto puuttuu: "&amp;B$3,IF(Aloitus_Start!$D$1="Svenska","Information saknas: "&amp;B$3)),"")</f>
        <v>0</v>
      </c>
      <c r="G307" s="1" t="b">
        <f>IF(C307="",IF(Aloitus_Start!$D$1="Suomi","Tieto puuttuu: "&amp;C$3,IF(Aloitus_Start!$D$1="Svenska","Information saknas: "&amp;C$3)),"")</f>
        <v>0</v>
      </c>
    </row>
    <row r="308" spans="1:7" ht="15" x14ac:dyDescent="0.15">
      <c r="A308" s="147"/>
      <c r="B308" s="147"/>
      <c r="C308" s="147"/>
      <c r="D308" s="1">
        <f t="shared" si="8"/>
        <v>0</v>
      </c>
      <c r="E308" s="1" t="str">
        <f t="shared" si="9"/>
        <v/>
      </c>
      <c r="F308" s="1" t="b">
        <f>IF(B308="",IF(Aloitus_Start!$D$1="Suomi","Tieto puuttuu: "&amp;B$3,IF(Aloitus_Start!$D$1="Svenska","Information saknas: "&amp;B$3)),"")</f>
        <v>0</v>
      </c>
      <c r="G308" s="1" t="b">
        <f>IF(C308="",IF(Aloitus_Start!$D$1="Suomi","Tieto puuttuu: "&amp;C$3,IF(Aloitus_Start!$D$1="Svenska","Information saknas: "&amp;C$3)),"")</f>
        <v>0</v>
      </c>
    </row>
    <row r="309" spans="1:7" ht="15" x14ac:dyDescent="0.15">
      <c r="A309" s="147"/>
      <c r="B309" s="147"/>
      <c r="C309" s="147"/>
      <c r="D309" s="1">
        <f t="shared" si="8"/>
        <v>0</v>
      </c>
      <c r="E309" s="1" t="str">
        <f t="shared" si="9"/>
        <v/>
      </c>
      <c r="F309" s="1" t="b">
        <f>IF(B309="",IF(Aloitus_Start!$D$1="Suomi","Tieto puuttuu: "&amp;B$3,IF(Aloitus_Start!$D$1="Svenska","Information saknas: "&amp;B$3)),"")</f>
        <v>0</v>
      </c>
      <c r="G309" s="1" t="b">
        <f>IF(C309="",IF(Aloitus_Start!$D$1="Suomi","Tieto puuttuu: "&amp;C$3,IF(Aloitus_Start!$D$1="Svenska","Information saknas: "&amp;C$3)),"")</f>
        <v>0</v>
      </c>
    </row>
    <row r="310" spans="1:7" ht="15" x14ac:dyDescent="0.15">
      <c r="A310" s="147"/>
      <c r="B310" s="147"/>
      <c r="C310" s="147"/>
      <c r="D310" s="1">
        <f t="shared" si="8"/>
        <v>0</v>
      </c>
      <c r="E310" s="1" t="str">
        <f t="shared" si="9"/>
        <v/>
      </c>
      <c r="F310" s="1" t="b">
        <f>IF(B310="",IF(Aloitus_Start!$D$1="Suomi","Tieto puuttuu: "&amp;B$3,IF(Aloitus_Start!$D$1="Svenska","Information saknas: "&amp;B$3)),"")</f>
        <v>0</v>
      </c>
      <c r="G310" s="1" t="b">
        <f>IF(C310="",IF(Aloitus_Start!$D$1="Suomi","Tieto puuttuu: "&amp;C$3,IF(Aloitus_Start!$D$1="Svenska","Information saknas: "&amp;C$3)),"")</f>
        <v>0</v>
      </c>
    </row>
    <row r="311" spans="1:7" ht="15" x14ac:dyDescent="0.15">
      <c r="A311" s="147"/>
      <c r="B311" s="147"/>
      <c r="C311" s="147"/>
      <c r="D311" s="1">
        <f t="shared" si="8"/>
        <v>0</v>
      </c>
      <c r="E311" s="1" t="str">
        <f t="shared" si="9"/>
        <v/>
      </c>
      <c r="F311" s="1" t="b">
        <f>IF(B311="",IF(Aloitus_Start!$D$1="Suomi","Tieto puuttuu: "&amp;B$3,IF(Aloitus_Start!$D$1="Svenska","Information saknas: "&amp;B$3)),"")</f>
        <v>0</v>
      </c>
      <c r="G311" s="1" t="b">
        <f>IF(C311="",IF(Aloitus_Start!$D$1="Suomi","Tieto puuttuu: "&amp;C$3,IF(Aloitus_Start!$D$1="Svenska","Information saknas: "&amp;C$3)),"")</f>
        <v>0</v>
      </c>
    </row>
    <row r="312" spans="1:7" ht="15" x14ac:dyDescent="0.15">
      <c r="A312" s="147"/>
      <c r="B312" s="147"/>
      <c r="C312" s="147"/>
      <c r="D312" s="1">
        <f t="shared" si="8"/>
        <v>0</v>
      </c>
      <c r="E312" s="1" t="str">
        <f t="shared" si="9"/>
        <v/>
      </c>
      <c r="F312" s="1" t="b">
        <f>IF(B312="",IF(Aloitus_Start!$D$1="Suomi","Tieto puuttuu: "&amp;B$3,IF(Aloitus_Start!$D$1="Svenska","Information saknas: "&amp;B$3)),"")</f>
        <v>0</v>
      </c>
      <c r="G312" s="1" t="b">
        <f>IF(C312="",IF(Aloitus_Start!$D$1="Suomi","Tieto puuttuu: "&amp;C$3,IF(Aloitus_Start!$D$1="Svenska","Information saknas: "&amp;C$3)),"")</f>
        <v>0</v>
      </c>
    </row>
    <row r="313" spans="1:7" ht="15" x14ac:dyDescent="0.15">
      <c r="A313" s="147"/>
      <c r="B313" s="147"/>
      <c r="C313" s="147"/>
      <c r="D313" s="1">
        <f t="shared" si="8"/>
        <v>0</v>
      </c>
      <c r="E313" s="1" t="str">
        <f t="shared" si="9"/>
        <v/>
      </c>
      <c r="F313" s="1" t="b">
        <f>IF(B313="",IF(Aloitus_Start!$D$1="Suomi","Tieto puuttuu: "&amp;B$3,IF(Aloitus_Start!$D$1="Svenska","Information saknas: "&amp;B$3)),"")</f>
        <v>0</v>
      </c>
      <c r="G313" s="1" t="b">
        <f>IF(C313="",IF(Aloitus_Start!$D$1="Suomi","Tieto puuttuu: "&amp;C$3,IF(Aloitus_Start!$D$1="Svenska","Information saknas: "&amp;C$3)),"")</f>
        <v>0</v>
      </c>
    </row>
    <row r="314" spans="1:7" ht="15" x14ac:dyDescent="0.15">
      <c r="A314" s="147"/>
      <c r="B314" s="147"/>
      <c r="C314" s="147"/>
      <c r="D314" s="1">
        <f t="shared" si="8"/>
        <v>0</v>
      </c>
      <c r="E314" s="1" t="str">
        <f t="shared" si="9"/>
        <v/>
      </c>
      <c r="F314" s="1" t="b">
        <f>IF(B314="",IF(Aloitus_Start!$D$1="Suomi","Tieto puuttuu: "&amp;B$3,IF(Aloitus_Start!$D$1="Svenska","Information saknas: "&amp;B$3)),"")</f>
        <v>0</v>
      </c>
      <c r="G314" s="1" t="b">
        <f>IF(C314="",IF(Aloitus_Start!$D$1="Suomi","Tieto puuttuu: "&amp;C$3,IF(Aloitus_Start!$D$1="Svenska","Information saknas: "&amp;C$3)),"")</f>
        <v>0</v>
      </c>
    </row>
    <row r="315" spans="1:7" ht="15" x14ac:dyDescent="0.15">
      <c r="A315" s="147"/>
      <c r="B315" s="147"/>
      <c r="C315" s="147"/>
      <c r="D315" s="1">
        <f t="shared" si="8"/>
        <v>0</v>
      </c>
      <c r="E315" s="1" t="str">
        <f t="shared" si="9"/>
        <v/>
      </c>
      <c r="F315" s="1" t="b">
        <f>IF(B315="",IF(Aloitus_Start!$D$1="Suomi","Tieto puuttuu: "&amp;B$3,IF(Aloitus_Start!$D$1="Svenska","Information saknas: "&amp;B$3)),"")</f>
        <v>0</v>
      </c>
      <c r="G315" s="1" t="b">
        <f>IF(C315="",IF(Aloitus_Start!$D$1="Suomi","Tieto puuttuu: "&amp;C$3,IF(Aloitus_Start!$D$1="Svenska","Information saknas: "&amp;C$3)),"")</f>
        <v>0</v>
      </c>
    </row>
    <row r="316" spans="1:7" ht="15" x14ac:dyDescent="0.15">
      <c r="A316" s="147"/>
      <c r="B316" s="147"/>
      <c r="C316" s="147"/>
      <c r="D316" s="1">
        <f t="shared" si="8"/>
        <v>0</v>
      </c>
      <c r="E316" s="1" t="str">
        <f t="shared" si="9"/>
        <v/>
      </c>
      <c r="F316" s="1" t="b">
        <f>IF(B316="",IF(Aloitus_Start!$D$1="Suomi","Tieto puuttuu: "&amp;B$3,IF(Aloitus_Start!$D$1="Svenska","Information saknas: "&amp;B$3)),"")</f>
        <v>0</v>
      </c>
      <c r="G316" s="1" t="b">
        <f>IF(C316="",IF(Aloitus_Start!$D$1="Suomi","Tieto puuttuu: "&amp;C$3,IF(Aloitus_Start!$D$1="Svenska","Information saknas: "&amp;C$3)),"")</f>
        <v>0</v>
      </c>
    </row>
    <row r="317" spans="1:7" ht="15" x14ac:dyDescent="0.15">
      <c r="A317" s="147"/>
      <c r="B317" s="147"/>
      <c r="C317" s="147"/>
      <c r="D317" s="1">
        <f t="shared" si="8"/>
        <v>0</v>
      </c>
      <c r="E317" s="1" t="str">
        <f t="shared" si="9"/>
        <v/>
      </c>
      <c r="F317" s="1" t="b">
        <f>IF(B317="",IF(Aloitus_Start!$D$1="Suomi","Tieto puuttuu: "&amp;B$3,IF(Aloitus_Start!$D$1="Svenska","Information saknas: "&amp;B$3)),"")</f>
        <v>0</v>
      </c>
      <c r="G317" s="1" t="b">
        <f>IF(C317="",IF(Aloitus_Start!$D$1="Suomi","Tieto puuttuu: "&amp;C$3,IF(Aloitus_Start!$D$1="Svenska","Information saknas: "&amp;C$3)),"")</f>
        <v>0</v>
      </c>
    </row>
    <row r="318" spans="1:7" ht="15" x14ac:dyDescent="0.15">
      <c r="A318" s="147"/>
      <c r="B318" s="147"/>
      <c r="C318" s="147"/>
      <c r="D318" s="1">
        <f t="shared" si="8"/>
        <v>0</v>
      </c>
      <c r="E318" s="1" t="str">
        <f t="shared" si="9"/>
        <v/>
      </c>
      <c r="F318" s="1" t="b">
        <f>IF(B318="",IF(Aloitus_Start!$D$1="Suomi","Tieto puuttuu: "&amp;B$3,IF(Aloitus_Start!$D$1="Svenska","Information saknas: "&amp;B$3)),"")</f>
        <v>0</v>
      </c>
      <c r="G318" s="1" t="b">
        <f>IF(C318="",IF(Aloitus_Start!$D$1="Suomi","Tieto puuttuu: "&amp;C$3,IF(Aloitus_Start!$D$1="Svenska","Information saknas: "&amp;C$3)),"")</f>
        <v>0</v>
      </c>
    </row>
    <row r="319" spans="1:7" ht="15" x14ac:dyDescent="0.15">
      <c r="A319" s="147"/>
      <c r="B319" s="147"/>
      <c r="C319" s="147"/>
      <c r="D319" s="1">
        <f t="shared" si="8"/>
        <v>0</v>
      </c>
      <c r="E319" s="1" t="str">
        <f t="shared" si="9"/>
        <v/>
      </c>
      <c r="F319" s="1" t="b">
        <f>IF(B319="",IF(Aloitus_Start!$D$1="Suomi","Tieto puuttuu: "&amp;B$3,IF(Aloitus_Start!$D$1="Svenska","Information saknas: "&amp;B$3)),"")</f>
        <v>0</v>
      </c>
      <c r="G319" s="1" t="b">
        <f>IF(C319="",IF(Aloitus_Start!$D$1="Suomi","Tieto puuttuu: "&amp;C$3,IF(Aloitus_Start!$D$1="Svenska","Information saknas: "&amp;C$3)),"")</f>
        <v>0</v>
      </c>
    </row>
    <row r="320" spans="1:7" ht="15" x14ac:dyDescent="0.15">
      <c r="A320" s="147"/>
      <c r="B320" s="147"/>
      <c r="C320" s="147"/>
      <c r="D320" s="1">
        <f t="shared" si="8"/>
        <v>0</v>
      </c>
      <c r="E320" s="1" t="str">
        <f t="shared" si="9"/>
        <v/>
      </c>
      <c r="F320" s="1" t="b">
        <f>IF(B320="",IF(Aloitus_Start!$D$1="Suomi","Tieto puuttuu: "&amp;B$3,IF(Aloitus_Start!$D$1="Svenska","Information saknas: "&amp;B$3)),"")</f>
        <v>0</v>
      </c>
      <c r="G320" s="1" t="b">
        <f>IF(C320="",IF(Aloitus_Start!$D$1="Suomi","Tieto puuttuu: "&amp;C$3,IF(Aloitus_Start!$D$1="Svenska","Information saknas: "&amp;C$3)),"")</f>
        <v>0</v>
      </c>
    </row>
    <row r="321" spans="1:7" ht="15" x14ac:dyDescent="0.15">
      <c r="A321" s="147"/>
      <c r="B321" s="147"/>
      <c r="C321" s="147"/>
      <c r="D321" s="1">
        <f t="shared" si="8"/>
        <v>0</v>
      </c>
      <c r="E321" s="1" t="str">
        <f t="shared" si="9"/>
        <v/>
      </c>
      <c r="F321" s="1" t="b">
        <f>IF(B321="",IF(Aloitus_Start!$D$1="Suomi","Tieto puuttuu: "&amp;B$3,IF(Aloitus_Start!$D$1="Svenska","Information saknas: "&amp;B$3)),"")</f>
        <v>0</v>
      </c>
      <c r="G321" s="1" t="b">
        <f>IF(C321="",IF(Aloitus_Start!$D$1="Suomi","Tieto puuttuu: "&amp;C$3,IF(Aloitus_Start!$D$1="Svenska","Information saknas: "&amp;C$3)),"")</f>
        <v>0</v>
      </c>
    </row>
    <row r="322" spans="1:7" ht="15" x14ac:dyDescent="0.15">
      <c r="A322" s="147"/>
      <c r="B322" s="147"/>
      <c r="C322" s="147"/>
      <c r="D322" s="1">
        <f t="shared" si="8"/>
        <v>0</v>
      </c>
      <c r="E322" s="1" t="str">
        <f t="shared" si="9"/>
        <v/>
      </c>
      <c r="F322" s="1" t="b">
        <f>IF(B322="",IF(Aloitus_Start!$D$1="Suomi","Tieto puuttuu: "&amp;B$3,IF(Aloitus_Start!$D$1="Svenska","Information saknas: "&amp;B$3)),"")</f>
        <v>0</v>
      </c>
      <c r="G322" s="1" t="b">
        <f>IF(C322="",IF(Aloitus_Start!$D$1="Suomi","Tieto puuttuu: "&amp;C$3,IF(Aloitus_Start!$D$1="Svenska","Information saknas: "&amp;C$3)),"")</f>
        <v>0</v>
      </c>
    </row>
    <row r="323" spans="1:7" ht="15" x14ac:dyDescent="0.15">
      <c r="A323" s="147"/>
      <c r="B323" s="147"/>
      <c r="C323" s="147"/>
      <c r="D323" s="1">
        <f t="shared" si="8"/>
        <v>0</v>
      </c>
      <c r="E323" s="1" t="str">
        <f t="shared" si="9"/>
        <v/>
      </c>
      <c r="F323" s="1" t="b">
        <f>IF(B323="",IF(Aloitus_Start!$D$1="Suomi","Tieto puuttuu: "&amp;B$3,IF(Aloitus_Start!$D$1="Svenska","Information saknas: "&amp;B$3)),"")</f>
        <v>0</v>
      </c>
      <c r="G323" s="1" t="b">
        <f>IF(C323="",IF(Aloitus_Start!$D$1="Suomi","Tieto puuttuu: "&amp;C$3,IF(Aloitus_Start!$D$1="Svenska","Information saknas: "&amp;C$3)),"")</f>
        <v>0</v>
      </c>
    </row>
    <row r="324" spans="1:7" ht="15" x14ac:dyDescent="0.15">
      <c r="A324" s="147"/>
      <c r="B324" s="147"/>
      <c r="C324" s="147"/>
      <c r="D324" s="1">
        <f t="shared" si="8"/>
        <v>0</v>
      </c>
      <c r="E324" s="1" t="str">
        <f t="shared" si="9"/>
        <v/>
      </c>
      <c r="F324" s="1" t="b">
        <f>IF(B324="",IF(Aloitus_Start!$D$1="Suomi","Tieto puuttuu: "&amp;B$3,IF(Aloitus_Start!$D$1="Svenska","Information saknas: "&amp;B$3)),"")</f>
        <v>0</v>
      </c>
      <c r="G324" s="1" t="b">
        <f>IF(C324="",IF(Aloitus_Start!$D$1="Suomi","Tieto puuttuu: "&amp;C$3,IF(Aloitus_Start!$D$1="Svenska","Information saknas: "&amp;C$3)),"")</f>
        <v>0</v>
      </c>
    </row>
    <row r="325" spans="1:7" ht="15" x14ac:dyDescent="0.15">
      <c r="A325" s="147"/>
      <c r="B325" s="147"/>
      <c r="C325" s="147"/>
      <c r="D325" s="1">
        <f t="shared" si="8"/>
        <v>0</v>
      </c>
      <c r="E325" s="1" t="str">
        <f t="shared" si="9"/>
        <v/>
      </c>
      <c r="F325" s="1" t="b">
        <f>IF(B325="",IF(Aloitus_Start!$D$1="Suomi","Tieto puuttuu: "&amp;B$3,IF(Aloitus_Start!$D$1="Svenska","Information saknas: "&amp;B$3)),"")</f>
        <v>0</v>
      </c>
      <c r="G325" s="1" t="b">
        <f>IF(C325="",IF(Aloitus_Start!$D$1="Suomi","Tieto puuttuu: "&amp;C$3,IF(Aloitus_Start!$D$1="Svenska","Information saknas: "&amp;C$3)),"")</f>
        <v>0</v>
      </c>
    </row>
    <row r="326" spans="1:7" ht="15" x14ac:dyDescent="0.15">
      <c r="A326" s="147"/>
      <c r="B326" s="147"/>
      <c r="C326" s="147"/>
      <c r="D326" s="1">
        <f t="shared" ref="D326:D389" si="10">IF(B326=" ","",C326-B326)</f>
        <v>0</v>
      </c>
      <c r="E326" s="1" t="str">
        <f t="shared" ref="E326:E389" si="11">IF(B326="","",IF(B326=0,"",IF(B326=" ","",(C326/B326)-1)))</f>
        <v/>
      </c>
      <c r="F326" s="1" t="b">
        <f>IF(B326="",IF(Aloitus_Start!$D$1="Suomi","Tieto puuttuu: "&amp;B$3,IF(Aloitus_Start!$D$1="Svenska","Information saknas: "&amp;B$3)),"")</f>
        <v>0</v>
      </c>
      <c r="G326" s="1" t="b">
        <f>IF(C326="",IF(Aloitus_Start!$D$1="Suomi","Tieto puuttuu: "&amp;C$3,IF(Aloitus_Start!$D$1="Svenska","Information saknas: "&amp;C$3)),"")</f>
        <v>0</v>
      </c>
    </row>
    <row r="327" spans="1:7" ht="15" x14ac:dyDescent="0.15">
      <c r="A327" s="147"/>
      <c r="B327" s="147"/>
      <c r="C327" s="147"/>
      <c r="D327" s="1">
        <f t="shared" si="10"/>
        <v>0</v>
      </c>
      <c r="E327" s="1" t="str">
        <f t="shared" si="11"/>
        <v/>
      </c>
      <c r="F327" s="1" t="b">
        <f>IF(B327="",IF(Aloitus_Start!$D$1="Suomi","Tieto puuttuu: "&amp;B$3,IF(Aloitus_Start!$D$1="Svenska","Information saknas: "&amp;B$3)),"")</f>
        <v>0</v>
      </c>
      <c r="G327" s="1" t="b">
        <f>IF(C327="",IF(Aloitus_Start!$D$1="Suomi","Tieto puuttuu: "&amp;C$3,IF(Aloitus_Start!$D$1="Svenska","Information saknas: "&amp;C$3)),"")</f>
        <v>0</v>
      </c>
    </row>
    <row r="328" spans="1:7" ht="15" x14ac:dyDescent="0.15">
      <c r="A328" s="147"/>
      <c r="B328" s="147"/>
      <c r="C328" s="147"/>
      <c r="D328" s="1">
        <f t="shared" si="10"/>
        <v>0</v>
      </c>
      <c r="E328" s="1" t="str">
        <f t="shared" si="11"/>
        <v/>
      </c>
      <c r="F328" s="1" t="b">
        <f>IF(B328="",IF(Aloitus_Start!$D$1="Suomi","Tieto puuttuu: "&amp;B$3,IF(Aloitus_Start!$D$1="Svenska","Information saknas: "&amp;B$3)),"")</f>
        <v>0</v>
      </c>
      <c r="G328" s="1" t="b">
        <f>IF(C328="",IF(Aloitus_Start!$D$1="Suomi","Tieto puuttuu: "&amp;C$3,IF(Aloitus_Start!$D$1="Svenska","Information saknas: "&amp;C$3)),"")</f>
        <v>0</v>
      </c>
    </row>
    <row r="329" spans="1:7" ht="15" x14ac:dyDescent="0.15">
      <c r="A329" s="147"/>
      <c r="B329" s="147"/>
      <c r="C329" s="147"/>
      <c r="D329" s="1">
        <f t="shared" si="10"/>
        <v>0</v>
      </c>
      <c r="E329" s="1" t="str">
        <f t="shared" si="11"/>
        <v/>
      </c>
      <c r="F329" s="1" t="b">
        <f>IF(B329="",IF(Aloitus_Start!$D$1="Suomi","Tieto puuttuu: "&amp;B$3,IF(Aloitus_Start!$D$1="Svenska","Information saknas: "&amp;B$3)),"")</f>
        <v>0</v>
      </c>
      <c r="G329" s="1" t="b">
        <f>IF(C329="",IF(Aloitus_Start!$D$1="Suomi","Tieto puuttuu: "&amp;C$3,IF(Aloitus_Start!$D$1="Svenska","Information saknas: "&amp;C$3)),"")</f>
        <v>0</v>
      </c>
    </row>
    <row r="330" spans="1:7" ht="15" x14ac:dyDescent="0.15">
      <c r="A330" s="147"/>
      <c r="B330" s="147"/>
      <c r="C330" s="147"/>
      <c r="D330" s="1">
        <f t="shared" si="10"/>
        <v>0</v>
      </c>
      <c r="E330" s="1" t="str">
        <f t="shared" si="11"/>
        <v/>
      </c>
      <c r="F330" s="1" t="b">
        <f>IF(B330="",IF(Aloitus_Start!$D$1="Suomi","Tieto puuttuu: "&amp;B$3,IF(Aloitus_Start!$D$1="Svenska","Information saknas: "&amp;B$3)),"")</f>
        <v>0</v>
      </c>
      <c r="G330" s="1" t="b">
        <f>IF(C330="",IF(Aloitus_Start!$D$1="Suomi","Tieto puuttuu: "&amp;C$3,IF(Aloitus_Start!$D$1="Svenska","Information saknas: "&amp;C$3)),"")</f>
        <v>0</v>
      </c>
    </row>
    <row r="331" spans="1:7" ht="15" x14ac:dyDescent="0.15">
      <c r="A331" s="147"/>
      <c r="B331" s="147"/>
      <c r="C331" s="147"/>
      <c r="D331" s="1">
        <f t="shared" si="10"/>
        <v>0</v>
      </c>
      <c r="E331" s="1" t="str">
        <f t="shared" si="11"/>
        <v/>
      </c>
      <c r="F331" s="1" t="b">
        <f>IF(B331="",IF(Aloitus_Start!$D$1="Suomi","Tieto puuttuu: "&amp;B$3,IF(Aloitus_Start!$D$1="Svenska","Information saknas: "&amp;B$3)),"")</f>
        <v>0</v>
      </c>
      <c r="G331" s="1" t="b">
        <f>IF(C331="",IF(Aloitus_Start!$D$1="Suomi","Tieto puuttuu: "&amp;C$3,IF(Aloitus_Start!$D$1="Svenska","Information saknas: "&amp;C$3)),"")</f>
        <v>0</v>
      </c>
    </row>
    <row r="332" spans="1:7" ht="15" x14ac:dyDescent="0.15">
      <c r="A332" s="147"/>
      <c r="B332" s="147"/>
      <c r="C332" s="147"/>
      <c r="D332" s="1">
        <f t="shared" si="10"/>
        <v>0</v>
      </c>
      <c r="E332" s="1" t="str">
        <f t="shared" si="11"/>
        <v/>
      </c>
      <c r="F332" s="1" t="b">
        <f>IF(B332="",IF(Aloitus_Start!$D$1="Suomi","Tieto puuttuu: "&amp;B$3,IF(Aloitus_Start!$D$1="Svenska","Information saknas: "&amp;B$3)),"")</f>
        <v>0</v>
      </c>
      <c r="G332" s="1" t="b">
        <f>IF(C332="",IF(Aloitus_Start!$D$1="Suomi","Tieto puuttuu: "&amp;C$3,IF(Aloitus_Start!$D$1="Svenska","Information saknas: "&amp;C$3)),"")</f>
        <v>0</v>
      </c>
    </row>
    <row r="333" spans="1:7" ht="15" x14ac:dyDescent="0.15">
      <c r="A333" s="147"/>
      <c r="B333" s="147"/>
      <c r="C333" s="147"/>
      <c r="D333" s="1">
        <f t="shared" si="10"/>
        <v>0</v>
      </c>
      <c r="E333" s="1" t="str">
        <f t="shared" si="11"/>
        <v/>
      </c>
      <c r="F333" s="1" t="b">
        <f>IF(B333="",IF(Aloitus_Start!$D$1="Suomi","Tieto puuttuu: "&amp;B$3,IF(Aloitus_Start!$D$1="Svenska","Information saknas: "&amp;B$3)),"")</f>
        <v>0</v>
      </c>
      <c r="G333" s="1" t="b">
        <f>IF(C333="",IF(Aloitus_Start!$D$1="Suomi","Tieto puuttuu: "&amp;C$3,IF(Aloitus_Start!$D$1="Svenska","Information saknas: "&amp;C$3)),"")</f>
        <v>0</v>
      </c>
    </row>
    <row r="334" spans="1:7" ht="15" x14ac:dyDescent="0.15">
      <c r="A334" s="147"/>
      <c r="B334" s="147"/>
      <c r="C334" s="147"/>
      <c r="D334" s="1">
        <f t="shared" si="10"/>
        <v>0</v>
      </c>
      <c r="E334" s="1" t="str">
        <f t="shared" si="11"/>
        <v/>
      </c>
      <c r="F334" s="1" t="b">
        <f>IF(B334="",IF(Aloitus_Start!$D$1="Suomi","Tieto puuttuu: "&amp;B$3,IF(Aloitus_Start!$D$1="Svenska","Information saknas: "&amp;B$3)),"")</f>
        <v>0</v>
      </c>
      <c r="G334" s="1" t="b">
        <f>IF(C334="",IF(Aloitus_Start!$D$1="Suomi","Tieto puuttuu: "&amp;C$3,IF(Aloitus_Start!$D$1="Svenska","Information saknas: "&amp;C$3)),"")</f>
        <v>0</v>
      </c>
    </row>
    <row r="335" spans="1:7" ht="15" x14ac:dyDescent="0.15">
      <c r="A335" s="147"/>
      <c r="B335" s="147"/>
      <c r="C335" s="147"/>
      <c r="D335" s="1">
        <f t="shared" si="10"/>
        <v>0</v>
      </c>
      <c r="E335" s="1" t="str">
        <f t="shared" si="11"/>
        <v/>
      </c>
      <c r="F335" s="1" t="b">
        <f>IF(B335="",IF(Aloitus_Start!$D$1="Suomi","Tieto puuttuu: "&amp;B$3,IF(Aloitus_Start!$D$1="Svenska","Information saknas: "&amp;B$3)),"")</f>
        <v>0</v>
      </c>
      <c r="G335" s="1" t="b">
        <f>IF(C335="",IF(Aloitus_Start!$D$1="Suomi","Tieto puuttuu: "&amp;C$3,IF(Aloitus_Start!$D$1="Svenska","Information saknas: "&amp;C$3)),"")</f>
        <v>0</v>
      </c>
    </row>
    <row r="336" spans="1:7" ht="15" x14ac:dyDescent="0.15">
      <c r="A336" s="147"/>
      <c r="B336" s="147"/>
      <c r="C336" s="147"/>
      <c r="D336" s="1">
        <f t="shared" si="10"/>
        <v>0</v>
      </c>
      <c r="E336" s="1" t="str">
        <f t="shared" si="11"/>
        <v/>
      </c>
      <c r="F336" s="1" t="b">
        <f>IF(B336="",IF(Aloitus_Start!$D$1="Suomi","Tieto puuttuu: "&amp;B$3,IF(Aloitus_Start!$D$1="Svenska","Information saknas: "&amp;B$3)),"")</f>
        <v>0</v>
      </c>
      <c r="G336" s="1" t="b">
        <f>IF(C336="",IF(Aloitus_Start!$D$1="Suomi","Tieto puuttuu: "&amp;C$3,IF(Aloitus_Start!$D$1="Svenska","Information saknas: "&amp;C$3)),"")</f>
        <v>0</v>
      </c>
    </row>
    <row r="337" spans="1:7" ht="15" x14ac:dyDescent="0.15">
      <c r="A337" s="147"/>
      <c r="B337" s="147"/>
      <c r="C337" s="147"/>
      <c r="D337" s="1">
        <f t="shared" si="10"/>
        <v>0</v>
      </c>
      <c r="E337" s="1" t="str">
        <f t="shared" si="11"/>
        <v/>
      </c>
      <c r="F337" s="1" t="b">
        <f>IF(B337="",IF(Aloitus_Start!$D$1="Suomi","Tieto puuttuu: "&amp;B$3,IF(Aloitus_Start!$D$1="Svenska","Information saknas: "&amp;B$3)),"")</f>
        <v>0</v>
      </c>
      <c r="G337" s="1" t="b">
        <f>IF(C337="",IF(Aloitus_Start!$D$1="Suomi","Tieto puuttuu: "&amp;C$3,IF(Aloitus_Start!$D$1="Svenska","Information saknas: "&amp;C$3)),"")</f>
        <v>0</v>
      </c>
    </row>
    <row r="338" spans="1:7" ht="15" x14ac:dyDescent="0.15">
      <c r="A338" s="147"/>
      <c r="B338" s="147"/>
      <c r="C338" s="147"/>
      <c r="D338" s="1">
        <f t="shared" si="10"/>
        <v>0</v>
      </c>
      <c r="E338" s="1" t="str">
        <f t="shared" si="11"/>
        <v/>
      </c>
      <c r="F338" s="1" t="b">
        <f>IF(B338="",IF(Aloitus_Start!$D$1="Suomi","Tieto puuttuu: "&amp;B$3,IF(Aloitus_Start!$D$1="Svenska","Information saknas: "&amp;B$3)),"")</f>
        <v>0</v>
      </c>
      <c r="G338" s="1" t="b">
        <f>IF(C338="",IF(Aloitus_Start!$D$1="Suomi","Tieto puuttuu: "&amp;C$3,IF(Aloitus_Start!$D$1="Svenska","Information saknas: "&amp;C$3)),"")</f>
        <v>0</v>
      </c>
    </row>
    <row r="339" spans="1:7" ht="15" x14ac:dyDescent="0.15">
      <c r="A339" s="147"/>
      <c r="B339" s="147"/>
      <c r="C339" s="147"/>
      <c r="D339" s="1">
        <f t="shared" si="10"/>
        <v>0</v>
      </c>
      <c r="E339" s="1" t="str">
        <f t="shared" si="11"/>
        <v/>
      </c>
      <c r="F339" s="1" t="b">
        <f>IF(B339="",IF(Aloitus_Start!$D$1="Suomi","Tieto puuttuu: "&amp;B$3,IF(Aloitus_Start!$D$1="Svenska","Information saknas: "&amp;B$3)),"")</f>
        <v>0</v>
      </c>
      <c r="G339" s="1" t="b">
        <f>IF(C339="",IF(Aloitus_Start!$D$1="Suomi","Tieto puuttuu: "&amp;C$3,IF(Aloitus_Start!$D$1="Svenska","Information saknas: "&amp;C$3)),"")</f>
        <v>0</v>
      </c>
    </row>
    <row r="340" spans="1:7" ht="15" x14ac:dyDescent="0.15">
      <c r="A340" s="147"/>
      <c r="B340" s="147"/>
      <c r="C340" s="147"/>
      <c r="D340" s="1">
        <f t="shared" si="10"/>
        <v>0</v>
      </c>
      <c r="E340" s="1" t="str">
        <f t="shared" si="11"/>
        <v/>
      </c>
      <c r="F340" s="1" t="b">
        <f>IF(B340="",IF(Aloitus_Start!$D$1="Suomi","Tieto puuttuu: "&amp;B$3,IF(Aloitus_Start!$D$1="Svenska","Information saknas: "&amp;B$3)),"")</f>
        <v>0</v>
      </c>
      <c r="G340" s="1" t="b">
        <f>IF(C340="",IF(Aloitus_Start!$D$1="Suomi","Tieto puuttuu: "&amp;C$3,IF(Aloitus_Start!$D$1="Svenska","Information saknas: "&amp;C$3)),"")</f>
        <v>0</v>
      </c>
    </row>
    <row r="341" spans="1:7" ht="15" x14ac:dyDescent="0.15">
      <c r="A341" s="147"/>
      <c r="B341" s="147"/>
      <c r="C341" s="147"/>
      <c r="D341" s="1">
        <f t="shared" si="10"/>
        <v>0</v>
      </c>
      <c r="E341" s="1" t="str">
        <f t="shared" si="11"/>
        <v/>
      </c>
      <c r="F341" s="1" t="b">
        <f>IF(B341="",IF(Aloitus_Start!$D$1="Suomi","Tieto puuttuu: "&amp;B$3,IF(Aloitus_Start!$D$1="Svenska","Information saknas: "&amp;B$3)),"")</f>
        <v>0</v>
      </c>
      <c r="G341" s="1" t="b">
        <f>IF(C341="",IF(Aloitus_Start!$D$1="Suomi","Tieto puuttuu: "&amp;C$3,IF(Aloitus_Start!$D$1="Svenska","Information saknas: "&amp;C$3)),"")</f>
        <v>0</v>
      </c>
    </row>
    <row r="342" spans="1:7" ht="15" x14ac:dyDescent="0.15">
      <c r="A342" s="147"/>
      <c r="B342" s="147"/>
      <c r="C342" s="147"/>
      <c r="D342" s="1">
        <f t="shared" si="10"/>
        <v>0</v>
      </c>
      <c r="E342" s="1" t="str">
        <f t="shared" si="11"/>
        <v/>
      </c>
      <c r="F342" s="1" t="b">
        <f>IF(B342="",IF(Aloitus_Start!$D$1="Suomi","Tieto puuttuu: "&amp;B$3,IF(Aloitus_Start!$D$1="Svenska","Information saknas: "&amp;B$3)),"")</f>
        <v>0</v>
      </c>
      <c r="G342" s="1" t="b">
        <f>IF(C342="",IF(Aloitus_Start!$D$1="Suomi","Tieto puuttuu: "&amp;C$3,IF(Aloitus_Start!$D$1="Svenska","Information saknas: "&amp;C$3)),"")</f>
        <v>0</v>
      </c>
    </row>
    <row r="343" spans="1:7" ht="15" x14ac:dyDescent="0.15">
      <c r="A343" s="147"/>
      <c r="B343" s="147"/>
      <c r="C343" s="147"/>
      <c r="D343" s="1">
        <f t="shared" si="10"/>
        <v>0</v>
      </c>
      <c r="E343" s="1" t="str">
        <f t="shared" si="11"/>
        <v/>
      </c>
      <c r="F343" s="1" t="b">
        <f>IF(B343="",IF(Aloitus_Start!$D$1="Suomi","Tieto puuttuu: "&amp;B$3,IF(Aloitus_Start!$D$1="Svenska","Information saknas: "&amp;B$3)),"")</f>
        <v>0</v>
      </c>
      <c r="G343" s="1" t="b">
        <f>IF(C343="",IF(Aloitus_Start!$D$1="Suomi","Tieto puuttuu: "&amp;C$3,IF(Aloitus_Start!$D$1="Svenska","Information saknas: "&amp;C$3)),"")</f>
        <v>0</v>
      </c>
    </row>
    <row r="344" spans="1:7" ht="15" x14ac:dyDescent="0.15">
      <c r="A344" s="147"/>
      <c r="B344" s="147"/>
      <c r="C344" s="147"/>
      <c r="D344" s="1">
        <f t="shared" si="10"/>
        <v>0</v>
      </c>
      <c r="E344" s="1" t="str">
        <f t="shared" si="11"/>
        <v/>
      </c>
      <c r="F344" s="1" t="b">
        <f>IF(B344="",IF(Aloitus_Start!$D$1="Suomi","Tieto puuttuu: "&amp;B$3,IF(Aloitus_Start!$D$1="Svenska","Information saknas: "&amp;B$3)),"")</f>
        <v>0</v>
      </c>
      <c r="G344" s="1" t="b">
        <f>IF(C344="",IF(Aloitus_Start!$D$1="Suomi","Tieto puuttuu: "&amp;C$3,IF(Aloitus_Start!$D$1="Svenska","Information saknas: "&amp;C$3)),"")</f>
        <v>0</v>
      </c>
    </row>
    <row r="345" spans="1:7" ht="15" x14ac:dyDescent="0.15">
      <c r="A345" s="147"/>
      <c r="B345" s="147"/>
      <c r="C345" s="147"/>
      <c r="D345" s="1">
        <f t="shared" si="10"/>
        <v>0</v>
      </c>
      <c r="E345" s="1" t="str">
        <f t="shared" si="11"/>
        <v/>
      </c>
      <c r="F345" s="1" t="b">
        <f>IF(B345="",IF(Aloitus_Start!$D$1="Suomi","Tieto puuttuu: "&amp;B$3,IF(Aloitus_Start!$D$1="Svenska","Information saknas: "&amp;B$3)),"")</f>
        <v>0</v>
      </c>
      <c r="G345" s="1" t="b">
        <f>IF(C345="",IF(Aloitus_Start!$D$1="Suomi","Tieto puuttuu: "&amp;C$3,IF(Aloitus_Start!$D$1="Svenska","Information saknas: "&amp;C$3)),"")</f>
        <v>0</v>
      </c>
    </row>
    <row r="346" spans="1:7" ht="15" x14ac:dyDescent="0.15">
      <c r="A346" s="147"/>
      <c r="B346" s="147"/>
      <c r="C346" s="147"/>
      <c r="D346" s="1">
        <f t="shared" si="10"/>
        <v>0</v>
      </c>
      <c r="E346" s="1" t="str">
        <f t="shared" si="11"/>
        <v/>
      </c>
      <c r="F346" s="1" t="b">
        <f>IF(B346="",IF(Aloitus_Start!$D$1="Suomi","Tieto puuttuu: "&amp;B$3,IF(Aloitus_Start!$D$1="Svenska","Information saknas: "&amp;B$3)),"")</f>
        <v>0</v>
      </c>
      <c r="G346" s="1" t="b">
        <f>IF(C346="",IF(Aloitus_Start!$D$1="Suomi","Tieto puuttuu: "&amp;C$3,IF(Aloitus_Start!$D$1="Svenska","Information saknas: "&amp;C$3)),"")</f>
        <v>0</v>
      </c>
    </row>
    <row r="347" spans="1:7" ht="15" x14ac:dyDescent="0.15">
      <c r="A347" s="147"/>
      <c r="B347" s="147"/>
      <c r="C347" s="147"/>
      <c r="D347" s="1">
        <f t="shared" si="10"/>
        <v>0</v>
      </c>
      <c r="E347" s="1" t="str">
        <f t="shared" si="11"/>
        <v/>
      </c>
      <c r="F347" s="1" t="b">
        <f>IF(B347="",IF(Aloitus_Start!$D$1="Suomi","Tieto puuttuu: "&amp;B$3,IF(Aloitus_Start!$D$1="Svenska","Information saknas: "&amp;B$3)),"")</f>
        <v>0</v>
      </c>
      <c r="G347" s="1" t="b">
        <f>IF(C347="",IF(Aloitus_Start!$D$1="Suomi","Tieto puuttuu: "&amp;C$3,IF(Aloitus_Start!$D$1="Svenska","Information saknas: "&amp;C$3)),"")</f>
        <v>0</v>
      </c>
    </row>
    <row r="348" spans="1:7" ht="15" x14ac:dyDescent="0.15">
      <c r="A348" s="147"/>
      <c r="B348" s="147"/>
      <c r="C348" s="147"/>
      <c r="D348" s="1">
        <f t="shared" si="10"/>
        <v>0</v>
      </c>
      <c r="E348" s="1" t="str">
        <f t="shared" si="11"/>
        <v/>
      </c>
      <c r="F348" s="1" t="b">
        <f>IF(B348="",IF(Aloitus_Start!$D$1="Suomi","Tieto puuttuu: "&amp;B$3,IF(Aloitus_Start!$D$1="Svenska","Information saknas: "&amp;B$3)),"")</f>
        <v>0</v>
      </c>
      <c r="G348" s="1" t="b">
        <f>IF(C348="",IF(Aloitus_Start!$D$1="Suomi","Tieto puuttuu: "&amp;C$3,IF(Aloitus_Start!$D$1="Svenska","Information saknas: "&amp;C$3)),"")</f>
        <v>0</v>
      </c>
    </row>
    <row r="349" spans="1:7" ht="15" x14ac:dyDescent="0.15">
      <c r="A349" s="147"/>
      <c r="B349" s="147"/>
      <c r="C349" s="147"/>
      <c r="D349" s="1">
        <f t="shared" si="10"/>
        <v>0</v>
      </c>
      <c r="E349" s="1" t="str">
        <f t="shared" si="11"/>
        <v/>
      </c>
      <c r="F349" s="1" t="b">
        <f>IF(B349="",IF(Aloitus_Start!$D$1="Suomi","Tieto puuttuu: "&amp;B$3,IF(Aloitus_Start!$D$1="Svenska","Information saknas: "&amp;B$3)),"")</f>
        <v>0</v>
      </c>
      <c r="G349" s="1" t="b">
        <f>IF(C349="",IF(Aloitus_Start!$D$1="Suomi","Tieto puuttuu: "&amp;C$3,IF(Aloitus_Start!$D$1="Svenska","Information saknas: "&amp;C$3)),"")</f>
        <v>0</v>
      </c>
    </row>
    <row r="350" spans="1:7" ht="15" x14ac:dyDescent="0.15">
      <c r="A350" s="147"/>
      <c r="B350" s="147"/>
      <c r="C350" s="147"/>
      <c r="D350" s="1">
        <f t="shared" si="10"/>
        <v>0</v>
      </c>
      <c r="E350" s="1" t="str">
        <f t="shared" si="11"/>
        <v/>
      </c>
      <c r="F350" s="1" t="b">
        <f>IF(B350="",IF(Aloitus_Start!$D$1="Suomi","Tieto puuttuu: "&amp;B$3,IF(Aloitus_Start!$D$1="Svenska","Information saknas: "&amp;B$3)),"")</f>
        <v>0</v>
      </c>
      <c r="G350" s="1" t="b">
        <f>IF(C350="",IF(Aloitus_Start!$D$1="Suomi","Tieto puuttuu: "&amp;C$3,IF(Aloitus_Start!$D$1="Svenska","Information saknas: "&amp;C$3)),"")</f>
        <v>0</v>
      </c>
    </row>
    <row r="351" spans="1:7" ht="15" x14ac:dyDescent="0.15">
      <c r="A351" s="147"/>
      <c r="B351" s="147"/>
      <c r="C351" s="147"/>
      <c r="D351" s="1">
        <f t="shared" si="10"/>
        <v>0</v>
      </c>
      <c r="E351" s="1" t="str">
        <f t="shared" si="11"/>
        <v/>
      </c>
      <c r="F351" s="1" t="b">
        <f>IF(B351="",IF(Aloitus_Start!$D$1="Suomi","Tieto puuttuu: "&amp;B$3,IF(Aloitus_Start!$D$1="Svenska","Information saknas: "&amp;B$3)),"")</f>
        <v>0</v>
      </c>
      <c r="G351" s="1" t="b">
        <f>IF(C351="",IF(Aloitus_Start!$D$1="Suomi","Tieto puuttuu: "&amp;C$3,IF(Aloitus_Start!$D$1="Svenska","Information saknas: "&amp;C$3)),"")</f>
        <v>0</v>
      </c>
    </row>
    <row r="352" spans="1:7" ht="15" x14ac:dyDescent="0.15">
      <c r="A352" s="147"/>
      <c r="B352" s="147"/>
      <c r="C352" s="147"/>
      <c r="D352" s="1">
        <f t="shared" si="10"/>
        <v>0</v>
      </c>
      <c r="E352" s="1" t="str">
        <f t="shared" si="11"/>
        <v/>
      </c>
      <c r="F352" s="1" t="b">
        <f>IF(B352="",IF(Aloitus_Start!$D$1="Suomi","Tieto puuttuu: "&amp;B$3,IF(Aloitus_Start!$D$1="Svenska","Information saknas: "&amp;B$3)),"")</f>
        <v>0</v>
      </c>
      <c r="G352" s="1" t="b">
        <f>IF(C352="",IF(Aloitus_Start!$D$1="Suomi","Tieto puuttuu: "&amp;C$3,IF(Aloitus_Start!$D$1="Svenska","Information saknas: "&amp;C$3)),"")</f>
        <v>0</v>
      </c>
    </row>
    <row r="353" spans="1:7" ht="15" x14ac:dyDescent="0.15">
      <c r="A353" s="147"/>
      <c r="B353" s="147"/>
      <c r="C353" s="147"/>
      <c r="D353" s="1">
        <f t="shared" si="10"/>
        <v>0</v>
      </c>
      <c r="E353" s="1" t="str">
        <f t="shared" si="11"/>
        <v/>
      </c>
      <c r="F353" s="1" t="b">
        <f>IF(B353="",IF(Aloitus_Start!$D$1="Suomi","Tieto puuttuu: "&amp;B$3,IF(Aloitus_Start!$D$1="Svenska","Information saknas: "&amp;B$3)),"")</f>
        <v>0</v>
      </c>
      <c r="G353" s="1" t="b">
        <f>IF(C353="",IF(Aloitus_Start!$D$1="Suomi","Tieto puuttuu: "&amp;C$3,IF(Aloitus_Start!$D$1="Svenska","Information saknas: "&amp;C$3)),"")</f>
        <v>0</v>
      </c>
    </row>
    <row r="354" spans="1:7" ht="15" x14ac:dyDescent="0.15">
      <c r="A354" s="147"/>
      <c r="B354" s="147"/>
      <c r="C354" s="147"/>
      <c r="D354" s="1">
        <f t="shared" si="10"/>
        <v>0</v>
      </c>
      <c r="E354" s="1" t="str">
        <f t="shared" si="11"/>
        <v/>
      </c>
      <c r="F354" s="1" t="b">
        <f>IF(B354="",IF(Aloitus_Start!$D$1="Suomi","Tieto puuttuu: "&amp;B$3,IF(Aloitus_Start!$D$1="Svenska","Information saknas: "&amp;B$3)),"")</f>
        <v>0</v>
      </c>
      <c r="G354" s="1" t="b">
        <f>IF(C354="",IF(Aloitus_Start!$D$1="Suomi","Tieto puuttuu: "&amp;C$3,IF(Aloitus_Start!$D$1="Svenska","Information saknas: "&amp;C$3)),"")</f>
        <v>0</v>
      </c>
    </row>
    <row r="355" spans="1:7" ht="15" x14ac:dyDescent="0.15">
      <c r="A355" s="147"/>
      <c r="B355" s="147"/>
      <c r="C355" s="147"/>
      <c r="D355" s="1">
        <f t="shared" si="10"/>
        <v>0</v>
      </c>
      <c r="E355" s="1" t="str">
        <f t="shared" si="11"/>
        <v/>
      </c>
      <c r="F355" s="1" t="b">
        <f>IF(B355="",IF(Aloitus_Start!$D$1="Suomi","Tieto puuttuu: "&amp;B$3,IF(Aloitus_Start!$D$1="Svenska","Information saknas: "&amp;B$3)),"")</f>
        <v>0</v>
      </c>
      <c r="G355" s="1" t="b">
        <f>IF(C355="",IF(Aloitus_Start!$D$1="Suomi","Tieto puuttuu: "&amp;C$3,IF(Aloitus_Start!$D$1="Svenska","Information saknas: "&amp;C$3)),"")</f>
        <v>0</v>
      </c>
    </row>
    <row r="356" spans="1:7" ht="15" x14ac:dyDescent="0.15">
      <c r="A356" s="147"/>
      <c r="B356" s="147"/>
      <c r="C356" s="147"/>
      <c r="D356" s="1">
        <f t="shared" si="10"/>
        <v>0</v>
      </c>
      <c r="E356" s="1" t="str">
        <f t="shared" si="11"/>
        <v/>
      </c>
      <c r="F356" s="1" t="b">
        <f>IF(B356="",IF(Aloitus_Start!$D$1="Suomi","Tieto puuttuu: "&amp;B$3,IF(Aloitus_Start!$D$1="Svenska","Information saknas: "&amp;B$3)),"")</f>
        <v>0</v>
      </c>
      <c r="G356" s="1" t="b">
        <f>IF(C356="",IF(Aloitus_Start!$D$1="Suomi","Tieto puuttuu: "&amp;C$3,IF(Aloitus_Start!$D$1="Svenska","Information saknas: "&amp;C$3)),"")</f>
        <v>0</v>
      </c>
    </row>
    <row r="357" spans="1:7" ht="15" x14ac:dyDescent="0.15">
      <c r="A357" s="147"/>
      <c r="B357" s="147"/>
      <c r="C357" s="147"/>
      <c r="D357" s="1">
        <f t="shared" si="10"/>
        <v>0</v>
      </c>
      <c r="E357" s="1" t="str">
        <f t="shared" si="11"/>
        <v/>
      </c>
      <c r="F357" s="1" t="b">
        <f>IF(B357="",IF(Aloitus_Start!$D$1="Suomi","Tieto puuttuu: "&amp;B$3,IF(Aloitus_Start!$D$1="Svenska","Information saknas: "&amp;B$3)),"")</f>
        <v>0</v>
      </c>
      <c r="G357" s="1" t="b">
        <f>IF(C357="",IF(Aloitus_Start!$D$1="Suomi","Tieto puuttuu: "&amp;C$3,IF(Aloitus_Start!$D$1="Svenska","Information saknas: "&amp;C$3)),"")</f>
        <v>0</v>
      </c>
    </row>
    <row r="358" spans="1:7" ht="15" x14ac:dyDescent="0.15">
      <c r="A358" s="147"/>
      <c r="B358" s="147"/>
      <c r="C358" s="147"/>
      <c r="D358" s="1">
        <f t="shared" si="10"/>
        <v>0</v>
      </c>
      <c r="E358" s="1" t="str">
        <f t="shared" si="11"/>
        <v/>
      </c>
      <c r="F358" s="1" t="b">
        <f>IF(B358="",IF(Aloitus_Start!$D$1="Suomi","Tieto puuttuu: "&amp;B$3,IF(Aloitus_Start!$D$1="Svenska","Information saknas: "&amp;B$3)),"")</f>
        <v>0</v>
      </c>
      <c r="G358" s="1" t="b">
        <f>IF(C358="",IF(Aloitus_Start!$D$1="Suomi","Tieto puuttuu: "&amp;C$3,IF(Aloitus_Start!$D$1="Svenska","Information saknas: "&amp;C$3)),"")</f>
        <v>0</v>
      </c>
    </row>
    <row r="359" spans="1:7" ht="15" x14ac:dyDescent="0.15">
      <c r="A359" s="147"/>
      <c r="B359" s="147"/>
      <c r="C359" s="147"/>
      <c r="D359" s="1">
        <f t="shared" si="10"/>
        <v>0</v>
      </c>
      <c r="E359" s="1" t="str">
        <f t="shared" si="11"/>
        <v/>
      </c>
      <c r="F359" s="1" t="b">
        <f>IF(B359="",IF(Aloitus_Start!$D$1="Suomi","Tieto puuttuu: "&amp;B$3,IF(Aloitus_Start!$D$1="Svenska","Information saknas: "&amp;B$3)),"")</f>
        <v>0</v>
      </c>
      <c r="G359" s="1" t="b">
        <f>IF(C359="",IF(Aloitus_Start!$D$1="Suomi","Tieto puuttuu: "&amp;C$3,IF(Aloitus_Start!$D$1="Svenska","Information saknas: "&amp;C$3)),"")</f>
        <v>0</v>
      </c>
    </row>
    <row r="360" spans="1:7" ht="15" x14ac:dyDescent="0.15">
      <c r="A360" s="147"/>
      <c r="B360" s="147"/>
      <c r="C360" s="147"/>
      <c r="D360" s="1">
        <f t="shared" si="10"/>
        <v>0</v>
      </c>
      <c r="E360" s="1" t="str">
        <f t="shared" si="11"/>
        <v/>
      </c>
      <c r="F360" s="1" t="b">
        <f>IF(B360="",IF(Aloitus_Start!$D$1="Suomi","Tieto puuttuu: "&amp;B$3,IF(Aloitus_Start!$D$1="Svenska","Information saknas: "&amp;B$3)),"")</f>
        <v>0</v>
      </c>
      <c r="G360" s="1" t="b">
        <f>IF(C360="",IF(Aloitus_Start!$D$1="Suomi","Tieto puuttuu: "&amp;C$3,IF(Aloitus_Start!$D$1="Svenska","Information saknas: "&amp;C$3)),"")</f>
        <v>0</v>
      </c>
    </row>
    <row r="361" spans="1:7" ht="15" x14ac:dyDescent="0.15">
      <c r="A361" s="147"/>
      <c r="B361" s="147"/>
      <c r="C361" s="147"/>
      <c r="D361" s="1">
        <f t="shared" si="10"/>
        <v>0</v>
      </c>
      <c r="E361" s="1" t="str">
        <f t="shared" si="11"/>
        <v/>
      </c>
      <c r="F361" s="1" t="b">
        <f>IF(B361="",IF(Aloitus_Start!$D$1="Suomi","Tieto puuttuu: "&amp;B$3,IF(Aloitus_Start!$D$1="Svenska","Information saknas: "&amp;B$3)),"")</f>
        <v>0</v>
      </c>
      <c r="G361" s="1" t="b">
        <f>IF(C361="",IF(Aloitus_Start!$D$1="Suomi","Tieto puuttuu: "&amp;C$3,IF(Aloitus_Start!$D$1="Svenska","Information saknas: "&amp;C$3)),"")</f>
        <v>0</v>
      </c>
    </row>
    <row r="362" spans="1:7" ht="15" x14ac:dyDescent="0.15">
      <c r="A362" s="147"/>
      <c r="B362" s="147"/>
      <c r="C362" s="147"/>
      <c r="D362" s="1">
        <f t="shared" si="10"/>
        <v>0</v>
      </c>
      <c r="E362" s="1" t="str">
        <f t="shared" si="11"/>
        <v/>
      </c>
      <c r="F362" s="1" t="b">
        <f>IF(B362="",IF(Aloitus_Start!$D$1="Suomi","Tieto puuttuu: "&amp;B$3,IF(Aloitus_Start!$D$1="Svenska","Information saknas: "&amp;B$3)),"")</f>
        <v>0</v>
      </c>
      <c r="G362" s="1" t="b">
        <f>IF(C362="",IF(Aloitus_Start!$D$1="Suomi","Tieto puuttuu: "&amp;C$3,IF(Aloitus_Start!$D$1="Svenska","Information saknas: "&amp;C$3)),"")</f>
        <v>0</v>
      </c>
    </row>
    <row r="363" spans="1:7" ht="15" x14ac:dyDescent="0.15">
      <c r="A363" s="147"/>
      <c r="B363" s="147"/>
      <c r="C363" s="147"/>
      <c r="D363" s="1">
        <f t="shared" si="10"/>
        <v>0</v>
      </c>
      <c r="E363" s="1" t="str">
        <f t="shared" si="11"/>
        <v/>
      </c>
      <c r="F363" s="1" t="b">
        <f>IF(B363="",IF(Aloitus_Start!$D$1="Suomi","Tieto puuttuu: "&amp;B$3,IF(Aloitus_Start!$D$1="Svenska","Information saknas: "&amp;B$3)),"")</f>
        <v>0</v>
      </c>
      <c r="G363" s="1" t="b">
        <f>IF(C363="",IF(Aloitus_Start!$D$1="Suomi","Tieto puuttuu: "&amp;C$3,IF(Aloitus_Start!$D$1="Svenska","Information saknas: "&amp;C$3)),"")</f>
        <v>0</v>
      </c>
    </row>
    <row r="364" spans="1:7" ht="15" x14ac:dyDescent="0.15">
      <c r="A364" s="147"/>
      <c r="B364" s="147"/>
      <c r="C364" s="147"/>
      <c r="D364" s="1">
        <f t="shared" si="10"/>
        <v>0</v>
      </c>
      <c r="E364" s="1" t="str">
        <f t="shared" si="11"/>
        <v/>
      </c>
      <c r="F364" s="1" t="b">
        <f>IF(B364="",IF(Aloitus_Start!$D$1="Suomi","Tieto puuttuu: "&amp;B$3,IF(Aloitus_Start!$D$1="Svenska","Information saknas: "&amp;B$3)),"")</f>
        <v>0</v>
      </c>
      <c r="G364" s="1" t="b">
        <f>IF(C364="",IF(Aloitus_Start!$D$1="Suomi","Tieto puuttuu: "&amp;C$3,IF(Aloitus_Start!$D$1="Svenska","Information saknas: "&amp;C$3)),"")</f>
        <v>0</v>
      </c>
    </row>
    <row r="365" spans="1:7" ht="15" x14ac:dyDescent="0.15">
      <c r="A365" s="147"/>
      <c r="B365" s="147"/>
      <c r="C365" s="147"/>
      <c r="D365" s="1">
        <f t="shared" si="10"/>
        <v>0</v>
      </c>
      <c r="E365" s="1" t="str">
        <f t="shared" si="11"/>
        <v/>
      </c>
      <c r="F365" s="1" t="b">
        <f>IF(B365="",IF(Aloitus_Start!$D$1="Suomi","Tieto puuttuu: "&amp;B$3,IF(Aloitus_Start!$D$1="Svenska","Information saknas: "&amp;B$3)),"")</f>
        <v>0</v>
      </c>
      <c r="G365" s="1" t="b">
        <f>IF(C365="",IF(Aloitus_Start!$D$1="Suomi","Tieto puuttuu: "&amp;C$3,IF(Aloitus_Start!$D$1="Svenska","Information saknas: "&amp;C$3)),"")</f>
        <v>0</v>
      </c>
    </row>
    <row r="366" spans="1:7" ht="15" x14ac:dyDescent="0.15">
      <c r="A366" s="147"/>
      <c r="B366" s="147"/>
      <c r="C366" s="147"/>
      <c r="D366" s="1">
        <f t="shared" si="10"/>
        <v>0</v>
      </c>
      <c r="E366" s="1" t="str">
        <f t="shared" si="11"/>
        <v/>
      </c>
      <c r="F366" s="1" t="b">
        <f>IF(B366="",IF(Aloitus_Start!$D$1="Suomi","Tieto puuttuu: "&amp;B$3,IF(Aloitus_Start!$D$1="Svenska","Information saknas: "&amp;B$3)),"")</f>
        <v>0</v>
      </c>
      <c r="G366" s="1" t="b">
        <f>IF(C366="",IF(Aloitus_Start!$D$1="Suomi","Tieto puuttuu: "&amp;C$3,IF(Aloitus_Start!$D$1="Svenska","Information saknas: "&amp;C$3)),"")</f>
        <v>0</v>
      </c>
    </row>
    <row r="367" spans="1:7" ht="15" x14ac:dyDescent="0.15">
      <c r="A367" s="147"/>
      <c r="B367" s="147"/>
      <c r="C367" s="147"/>
      <c r="D367" s="1">
        <f t="shared" si="10"/>
        <v>0</v>
      </c>
      <c r="E367" s="1" t="str">
        <f t="shared" si="11"/>
        <v/>
      </c>
      <c r="F367" s="1" t="b">
        <f>IF(B367="",IF(Aloitus_Start!$D$1="Suomi","Tieto puuttuu: "&amp;B$3,IF(Aloitus_Start!$D$1="Svenska","Information saknas: "&amp;B$3)),"")</f>
        <v>0</v>
      </c>
      <c r="G367" s="1" t="b">
        <f>IF(C367="",IF(Aloitus_Start!$D$1="Suomi","Tieto puuttuu: "&amp;C$3,IF(Aloitus_Start!$D$1="Svenska","Information saknas: "&amp;C$3)),"")</f>
        <v>0</v>
      </c>
    </row>
    <row r="368" spans="1:7" ht="15" x14ac:dyDescent="0.15">
      <c r="A368" s="147"/>
      <c r="B368" s="147"/>
      <c r="C368" s="147"/>
      <c r="D368" s="1">
        <f t="shared" si="10"/>
        <v>0</v>
      </c>
      <c r="E368" s="1" t="str">
        <f t="shared" si="11"/>
        <v/>
      </c>
      <c r="F368" s="1" t="b">
        <f>IF(B368="",IF(Aloitus_Start!$D$1="Suomi","Tieto puuttuu: "&amp;B$3,IF(Aloitus_Start!$D$1="Svenska","Information saknas: "&amp;B$3)),"")</f>
        <v>0</v>
      </c>
      <c r="G368" s="1" t="b">
        <f>IF(C368="",IF(Aloitus_Start!$D$1="Suomi","Tieto puuttuu: "&amp;C$3,IF(Aloitus_Start!$D$1="Svenska","Information saknas: "&amp;C$3)),"")</f>
        <v>0</v>
      </c>
    </row>
    <row r="369" spans="1:7" ht="15" x14ac:dyDescent="0.15">
      <c r="A369" s="147"/>
      <c r="B369" s="147"/>
      <c r="C369" s="147"/>
      <c r="D369" s="1">
        <f t="shared" si="10"/>
        <v>0</v>
      </c>
      <c r="E369" s="1" t="str">
        <f t="shared" si="11"/>
        <v/>
      </c>
      <c r="F369" s="1" t="b">
        <f>IF(B369="",IF(Aloitus_Start!$D$1="Suomi","Tieto puuttuu: "&amp;B$3,IF(Aloitus_Start!$D$1="Svenska","Information saknas: "&amp;B$3)),"")</f>
        <v>0</v>
      </c>
      <c r="G369" s="1" t="b">
        <f>IF(C369="",IF(Aloitus_Start!$D$1="Suomi","Tieto puuttuu: "&amp;C$3,IF(Aloitus_Start!$D$1="Svenska","Information saknas: "&amp;C$3)),"")</f>
        <v>0</v>
      </c>
    </row>
    <row r="370" spans="1:7" ht="15" x14ac:dyDescent="0.15">
      <c r="A370" s="147"/>
      <c r="B370" s="147"/>
      <c r="C370" s="147"/>
      <c r="D370" s="1">
        <f t="shared" si="10"/>
        <v>0</v>
      </c>
      <c r="E370" s="1" t="str">
        <f t="shared" si="11"/>
        <v/>
      </c>
      <c r="F370" s="1" t="b">
        <f>IF(B370="",IF(Aloitus_Start!$D$1="Suomi","Tieto puuttuu: "&amp;B$3,IF(Aloitus_Start!$D$1="Svenska","Information saknas: "&amp;B$3)),"")</f>
        <v>0</v>
      </c>
      <c r="G370" s="1" t="b">
        <f>IF(C370="",IF(Aloitus_Start!$D$1="Suomi","Tieto puuttuu: "&amp;C$3,IF(Aloitus_Start!$D$1="Svenska","Information saknas: "&amp;C$3)),"")</f>
        <v>0</v>
      </c>
    </row>
    <row r="371" spans="1:7" ht="15" x14ac:dyDescent="0.15">
      <c r="A371" s="147"/>
      <c r="B371" s="147"/>
      <c r="C371" s="147"/>
      <c r="D371" s="1">
        <f t="shared" si="10"/>
        <v>0</v>
      </c>
      <c r="E371" s="1" t="str">
        <f t="shared" si="11"/>
        <v/>
      </c>
      <c r="F371" s="1" t="b">
        <f>IF(B371="",IF(Aloitus_Start!$D$1="Suomi","Tieto puuttuu: "&amp;B$3,IF(Aloitus_Start!$D$1="Svenska","Information saknas: "&amp;B$3)),"")</f>
        <v>0</v>
      </c>
      <c r="G371" s="1" t="b">
        <f>IF(C371="",IF(Aloitus_Start!$D$1="Suomi","Tieto puuttuu: "&amp;C$3,IF(Aloitus_Start!$D$1="Svenska","Information saknas: "&amp;C$3)),"")</f>
        <v>0</v>
      </c>
    </row>
    <row r="372" spans="1:7" ht="15" x14ac:dyDescent="0.15">
      <c r="A372" s="147"/>
      <c r="B372" s="147"/>
      <c r="C372" s="147"/>
      <c r="D372" s="1">
        <f t="shared" si="10"/>
        <v>0</v>
      </c>
      <c r="E372" s="1" t="str">
        <f t="shared" si="11"/>
        <v/>
      </c>
      <c r="F372" s="1" t="b">
        <f>IF(B372="",IF(Aloitus_Start!$D$1="Suomi","Tieto puuttuu: "&amp;B$3,IF(Aloitus_Start!$D$1="Svenska","Information saknas: "&amp;B$3)),"")</f>
        <v>0</v>
      </c>
      <c r="G372" s="1" t="b">
        <f>IF(C372="",IF(Aloitus_Start!$D$1="Suomi","Tieto puuttuu: "&amp;C$3,IF(Aloitus_Start!$D$1="Svenska","Information saknas: "&amp;C$3)),"")</f>
        <v>0</v>
      </c>
    </row>
    <row r="373" spans="1:7" ht="15" x14ac:dyDescent="0.15">
      <c r="A373" s="147"/>
      <c r="B373" s="147"/>
      <c r="C373" s="147"/>
      <c r="D373" s="1">
        <f t="shared" si="10"/>
        <v>0</v>
      </c>
      <c r="E373" s="1" t="str">
        <f t="shared" si="11"/>
        <v/>
      </c>
      <c r="F373" s="1" t="b">
        <f>IF(B373="",IF(Aloitus_Start!$D$1="Suomi","Tieto puuttuu: "&amp;B$3,IF(Aloitus_Start!$D$1="Svenska","Information saknas: "&amp;B$3)),"")</f>
        <v>0</v>
      </c>
      <c r="G373" s="1" t="b">
        <f>IF(C373="",IF(Aloitus_Start!$D$1="Suomi","Tieto puuttuu: "&amp;C$3,IF(Aloitus_Start!$D$1="Svenska","Information saknas: "&amp;C$3)),"")</f>
        <v>0</v>
      </c>
    </row>
    <row r="374" spans="1:7" ht="15" x14ac:dyDescent="0.15">
      <c r="A374" s="147"/>
      <c r="B374" s="147"/>
      <c r="C374" s="147"/>
      <c r="D374" s="1">
        <f t="shared" si="10"/>
        <v>0</v>
      </c>
      <c r="E374" s="1" t="str">
        <f t="shared" si="11"/>
        <v/>
      </c>
      <c r="F374" s="1" t="b">
        <f>IF(B374="",IF(Aloitus_Start!$D$1="Suomi","Tieto puuttuu: "&amp;B$3,IF(Aloitus_Start!$D$1="Svenska","Information saknas: "&amp;B$3)),"")</f>
        <v>0</v>
      </c>
      <c r="G374" s="1" t="b">
        <f>IF(C374="",IF(Aloitus_Start!$D$1="Suomi","Tieto puuttuu: "&amp;C$3,IF(Aloitus_Start!$D$1="Svenska","Information saknas: "&amp;C$3)),"")</f>
        <v>0</v>
      </c>
    </row>
    <row r="375" spans="1:7" ht="15" x14ac:dyDescent="0.15">
      <c r="A375" s="147"/>
      <c r="B375" s="147"/>
      <c r="C375" s="147"/>
      <c r="D375" s="1">
        <f t="shared" si="10"/>
        <v>0</v>
      </c>
      <c r="E375" s="1" t="str">
        <f t="shared" si="11"/>
        <v/>
      </c>
      <c r="F375" s="1" t="b">
        <f>IF(B375="",IF(Aloitus_Start!$D$1="Suomi","Tieto puuttuu: "&amp;B$3,IF(Aloitus_Start!$D$1="Svenska","Information saknas: "&amp;B$3)),"")</f>
        <v>0</v>
      </c>
      <c r="G375" s="1" t="b">
        <f>IF(C375="",IF(Aloitus_Start!$D$1="Suomi","Tieto puuttuu: "&amp;C$3,IF(Aloitus_Start!$D$1="Svenska","Information saknas: "&amp;C$3)),"")</f>
        <v>0</v>
      </c>
    </row>
    <row r="376" spans="1:7" ht="15" x14ac:dyDescent="0.15">
      <c r="A376" s="147"/>
      <c r="B376" s="147"/>
      <c r="C376" s="147"/>
      <c r="D376" s="1">
        <f t="shared" si="10"/>
        <v>0</v>
      </c>
      <c r="E376" s="1" t="str">
        <f t="shared" si="11"/>
        <v/>
      </c>
      <c r="F376" s="1" t="b">
        <f>IF(B376="",IF(Aloitus_Start!$D$1="Suomi","Tieto puuttuu: "&amp;B$3,IF(Aloitus_Start!$D$1="Svenska","Information saknas: "&amp;B$3)),"")</f>
        <v>0</v>
      </c>
      <c r="G376" s="1" t="b">
        <f>IF(C376="",IF(Aloitus_Start!$D$1="Suomi","Tieto puuttuu: "&amp;C$3,IF(Aloitus_Start!$D$1="Svenska","Information saknas: "&amp;C$3)),"")</f>
        <v>0</v>
      </c>
    </row>
    <row r="377" spans="1:7" ht="15" x14ac:dyDescent="0.15">
      <c r="A377" s="147"/>
      <c r="B377" s="147"/>
      <c r="C377" s="147"/>
      <c r="D377" s="1">
        <f t="shared" si="10"/>
        <v>0</v>
      </c>
      <c r="E377" s="1" t="str">
        <f t="shared" si="11"/>
        <v/>
      </c>
      <c r="F377" s="1" t="b">
        <f>IF(B377="",IF(Aloitus_Start!$D$1="Suomi","Tieto puuttuu: "&amp;B$3,IF(Aloitus_Start!$D$1="Svenska","Information saknas: "&amp;B$3)),"")</f>
        <v>0</v>
      </c>
      <c r="G377" s="1" t="b">
        <f>IF(C377="",IF(Aloitus_Start!$D$1="Suomi","Tieto puuttuu: "&amp;C$3,IF(Aloitus_Start!$D$1="Svenska","Information saknas: "&amp;C$3)),"")</f>
        <v>0</v>
      </c>
    </row>
    <row r="378" spans="1:7" ht="15" x14ac:dyDescent="0.15">
      <c r="A378" s="147"/>
      <c r="B378" s="147"/>
      <c r="C378" s="147"/>
      <c r="D378" s="1">
        <f t="shared" si="10"/>
        <v>0</v>
      </c>
      <c r="E378" s="1" t="str">
        <f t="shared" si="11"/>
        <v/>
      </c>
      <c r="F378" s="1" t="b">
        <f>IF(B378="",IF(Aloitus_Start!$D$1="Suomi","Tieto puuttuu: "&amp;B$3,IF(Aloitus_Start!$D$1="Svenska","Information saknas: "&amp;B$3)),"")</f>
        <v>0</v>
      </c>
      <c r="G378" s="1" t="b">
        <f>IF(C378="",IF(Aloitus_Start!$D$1="Suomi","Tieto puuttuu: "&amp;C$3,IF(Aloitus_Start!$D$1="Svenska","Information saknas: "&amp;C$3)),"")</f>
        <v>0</v>
      </c>
    </row>
    <row r="379" spans="1:7" ht="15" x14ac:dyDescent="0.15">
      <c r="A379" s="147"/>
      <c r="B379" s="147"/>
      <c r="C379" s="147"/>
      <c r="D379" s="1">
        <f t="shared" si="10"/>
        <v>0</v>
      </c>
      <c r="E379" s="1" t="str">
        <f t="shared" si="11"/>
        <v/>
      </c>
      <c r="F379" s="1" t="b">
        <f>IF(B379="",IF(Aloitus_Start!$D$1="Suomi","Tieto puuttuu: "&amp;B$3,IF(Aloitus_Start!$D$1="Svenska","Information saknas: "&amp;B$3)),"")</f>
        <v>0</v>
      </c>
      <c r="G379" s="1" t="b">
        <f>IF(C379="",IF(Aloitus_Start!$D$1="Suomi","Tieto puuttuu: "&amp;C$3,IF(Aloitus_Start!$D$1="Svenska","Information saknas: "&amp;C$3)),"")</f>
        <v>0</v>
      </c>
    </row>
    <row r="380" spans="1:7" ht="15" x14ac:dyDescent="0.15">
      <c r="A380" s="147"/>
      <c r="B380" s="147"/>
      <c r="C380" s="147"/>
      <c r="D380" s="1">
        <f t="shared" si="10"/>
        <v>0</v>
      </c>
      <c r="E380" s="1" t="str">
        <f t="shared" si="11"/>
        <v/>
      </c>
      <c r="F380" s="1" t="b">
        <f>IF(B380="",IF(Aloitus_Start!$D$1="Suomi","Tieto puuttuu: "&amp;B$3,IF(Aloitus_Start!$D$1="Svenska","Information saknas: "&amp;B$3)),"")</f>
        <v>0</v>
      </c>
      <c r="G380" s="1" t="b">
        <f>IF(C380="",IF(Aloitus_Start!$D$1="Suomi","Tieto puuttuu: "&amp;C$3,IF(Aloitus_Start!$D$1="Svenska","Information saknas: "&amp;C$3)),"")</f>
        <v>0</v>
      </c>
    </row>
    <row r="381" spans="1:7" ht="15" x14ac:dyDescent="0.15">
      <c r="A381" s="147"/>
      <c r="B381" s="147"/>
      <c r="C381" s="147"/>
      <c r="D381" s="1">
        <f t="shared" si="10"/>
        <v>0</v>
      </c>
      <c r="E381" s="1" t="str">
        <f t="shared" si="11"/>
        <v/>
      </c>
      <c r="F381" s="1" t="b">
        <f>IF(B381="",IF(Aloitus_Start!$D$1="Suomi","Tieto puuttuu: "&amp;B$3,IF(Aloitus_Start!$D$1="Svenska","Information saknas: "&amp;B$3)),"")</f>
        <v>0</v>
      </c>
      <c r="G381" s="1" t="b">
        <f>IF(C381="",IF(Aloitus_Start!$D$1="Suomi","Tieto puuttuu: "&amp;C$3,IF(Aloitus_Start!$D$1="Svenska","Information saknas: "&amp;C$3)),"")</f>
        <v>0</v>
      </c>
    </row>
    <row r="382" spans="1:7" ht="15" x14ac:dyDescent="0.15">
      <c r="A382" s="147"/>
      <c r="B382" s="147"/>
      <c r="C382" s="147"/>
      <c r="D382" s="1">
        <f t="shared" si="10"/>
        <v>0</v>
      </c>
      <c r="E382" s="1" t="str">
        <f t="shared" si="11"/>
        <v/>
      </c>
      <c r="F382" s="1" t="b">
        <f>IF(B382="",IF(Aloitus_Start!$D$1="Suomi","Tieto puuttuu: "&amp;B$3,IF(Aloitus_Start!$D$1="Svenska","Information saknas: "&amp;B$3)),"")</f>
        <v>0</v>
      </c>
      <c r="G382" s="1" t="b">
        <f>IF(C382="",IF(Aloitus_Start!$D$1="Suomi","Tieto puuttuu: "&amp;C$3,IF(Aloitus_Start!$D$1="Svenska","Information saknas: "&amp;C$3)),"")</f>
        <v>0</v>
      </c>
    </row>
    <row r="383" spans="1:7" ht="15" x14ac:dyDescent="0.15">
      <c r="A383" s="147"/>
      <c r="B383" s="147"/>
      <c r="C383" s="147"/>
      <c r="D383" s="1">
        <f t="shared" si="10"/>
        <v>0</v>
      </c>
      <c r="E383" s="1" t="str">
        <f t="shared" si="11"/>
        <v/>
      </c>
      <c r="F383" s="1" t="b">
        <f>IF(B383="",IF(Aloitus_Start!$D$1="Suomi","Tieto puuttuu: "&amp;B$3,IF(Aloitus_Start!$D$1="Svenska","Information saknas: "&amp;B$3)),"")</f>
        <v>0</v>
      </c>
      <c r="G383" s="1" t="b">
        <f>IF(C383="",IF(Aloitus_Start!$D$1="Suomi","Tieto puuttuu: "&amp;C$3,IF(Aloitus_Start!$D$1="Svenska","Information saknas: "&amp;C$3)),"")</f>
        <v>0</v>
      </c>
    </row>
    <row r="384" spans="1:7" ht="15" x14ac:dyDescent="0.15">
      <c r="A384" s="147"/>
      <c r="B384" s="147"/>
      <c r="C384" s="147"/>
      <c r="D384" s="1">
        <f t="shared" si="10"/>
        <v>0</v>
      </c>
      <c r="E384" s="1" t="str">
        <f t="shared" si="11"/>
        <v/>
      </c>
      <c r="F384" s="1" t="b">
        <f>IF(B384="",IF(Aloitus_Start!$D$1="Suomi","Tieto puuttuu: "&amp;B$3,IF(Aloitus_Start!$D$1="Svenska","Information saknas: "&amp;B$3)),"")</f>
        <v>0</v>
      </c>
      <c r="G384" s="1" t="b">
        <f>IF(C384="",IF(Aloitus_Start!$D$1="Suomi","Tieto puuttuu: "&amp;C$3,IF(Aloitus_Start!$D$1="Svenska","Information saknas: "&amp;C$3)),"")</f>
        <v>0</v>
      </c>
    </row>
    <row r="385" spans="1:7" ht="15" x14ac:dyDescent="0.15">
      <c r="A385" s="147"/>
      <c r="B385" s="147"/>
      <c r="C385" s="147"/>
      <c r="D385" s="1">
        <f t="shared" si="10"/>
        <v>0</v>
      </c>
      <c r="E385" s="1" t="str">
        <f t="shared" si="11"/>
        <v/>
      </c>
      <c r="F385" s="1" t="b">
        <f>IF(B385="",IF(Aloitus_Start!$D$1="Suomi","Tieto puuttuu: "&amp;B$3,IF(Aloitus_Start!$D$1="Svenska","Information saknas: "&amp;B$3)),"")</f>
        <v>0</v>
      </c>
      <c r="G385" s="1" t="b">
        <f>IF(C385="",IF(Aloitus_Start!$D$1="Suomi","Tieto puuttuu: "&amp;C$3,IF(Aloitus_Start!$D$1="Svenska","Information saknas: "&amp;C$3)),"")</f>
        <v>0</v>
      </c>
    </row>
    <row r="386" spans="1:7" ht="15" x14ac:dyDescent="0.15">
      <c r="A386" s="147"/>
      <c r="B386" s="147"/>
      <c r="C386" s="147"/>
      <c r="D386" s="1">
        <f t="shared" si="10"/>
        <v>0</v>
      </c>
      <c r="E386" s="1" t="str">
        <f t="shared" si="11"/>
        <v/>
      </c>
      <c r="F386" s="1" t="b">
        <f>IF(B386="",IF(Aloitus_Start!$D$1="Suomi","Tieto puuttuu: "&amp;B$3,IF(Aloitus_Start!$D$1="Svenska","Information saknas: "&amp;B$3)),"")</f>
        <v>0</v>
      </c>
      <c r="G386" s="1" t="b">
        <f>IF(C386="",IF(Aloitus_Start!$D$1="Suomi","Tieto puuttuu: "&amp;C$3,IF(Aloitus_Start!$D$1="Svenska","Information saknas: "&amp;C$3)),"")</f>
        <v>0</v>
      </c>
    </row>
    <row r="387" spans="1:7" ht="15" x14ac:dyDescent="0.15">
      <c r="A387" s="147"/>
      <c r="B387" s="147"/>
      <c r="C387" s="147"/>
      <c r="D387" s="1">
        <f t="shared" si="10"/>
        <v>0</v>
      </c>
      <c r="E387" s="1" t="str">
        <f t="shared" si="11"/>
        <v/>
      </c>
      <c r="F387" s="1" t="b">
        <f>IF(B387="",IF(Aloitus_Start!$D$1="Suomi","Tieto puuttuu: "&amp;B$3,IF(Aloitus_Start!$D$1="Svenska","Information saknas: "&amp;B$3)),"")</f>
        <v>0</v>
      </c>
      <c r="G387" s="1" t="b">
        <f>IF(C387="",IF(Aloitus_Start!$D$1="Suomi","Tieto puuttuu: "&amp;C$3,IF(Aloitus_Start!$D$1="Svenska","Information saknas: "&amp;C$3)),"")</f>
        <v>0</v>
      </c>
    </row>
    <row r="388" spans="1:7" ht="15" x14ac:dyDescent="0.15">
      <c r="A388" s="147"/>
      <c r="B388" s="147"/>
      <c r="C388" s="147"/>
      <c r="D388" s="1">
        <f t="shared" si="10"/>
        <v>0</v>
      </c>
      <c r="E388" s="1" t="str">
        <f t="shared" si="11"/>
        <v/>
      </c>
      <c r="F388" s="1" t="b">
        <f>IF(B388="",IF(Aloitus_Start!$D$1="Suomi","Tieto puuttuu: "&amp;B$3,IF(Aloitus_Start!$D$1="Svenska","Information saknas: "&amp;B$3)),"")</f>
        <v>0</v>
      </c>
      <c r="G388" s="1" t="b">
        <f>IF(C388="",IF(Aloitus_Start!$D$1="Suomi","Tieto puuttuu: "&amp;C$3,IF(Aloitus_Start!$D$1="Svenska","Information saknas: "&amp;C$3)),"")</f>
        <v>0</v>
      </c>
    </row>
    <row r="389" spans="1:7" ht="15" x14ac:dyDescent="0.15">
      <c r="A389" s="147"/>
      <c r="B389" s="147"/>
      <c r="C389" s="147"/>
      <c r="D389" s="1">
        <f t="shared" si="10"/>
        <v>0</v>
      </c>
      <c r="E389" s="1" t="str">
        <f t="shared" si="11"/>
        <v/>
      </c>
      <c r="F389" s="1" t="b">
        <f>IF(B389="",IF(Aloitus_Start!$D$1="Suomi","Tieto puuttuu: "&amp;B$3,IF(Aloitus_Start!$D$1="Svenska","Information saknas: "&amp;B$3)),"")</f>
        <v>0</v>
      </c>
      <c r="G389" s="1" t="b">
        <f>IF(C389="",IF(Aloitus_Start!$D$1="Suomi","Tieto puuttuu: "&amp;C$3,IF(Aloitus_Start!$D$1="Svenska","Information saknas: "&amp;C$3)),"")</f>
        <v>0</v>
      </c>
    </row>
    <row r="390" spans="1:7" ht="15" x14ac:dyDescent="0.15">
      <c r="A390" s="147"/>
      <c r="B390" s="147"/>
      <c r="C390" s="147"/>
      <c r="D390" s="1">
        <f t="shared" ref="D390:D453" si="12">IF(B390=" ","",C390-B390)</f>
        <v>0</v>
      </c>
      <c r="E390" s="1" t="str">
        <f t="shared" ref="E390:E453" si="13">IF(B390="","",IF(B390=0,"",IF(B390=" ","",(C390/B390)-1)))</f>
        <v/>
      </c>
      <c r="F390" s="1" t="b">
        <f>IF(B390="",IF(Aloitus_Start!$D$1="Suomi","Tieto puuttuu: "&amp;B$3,IF(Aloitus_Start!$D$1="Svenska","Information saknas: "&amp;B$3)),"")</f>
        <v>0</v>
      </c>
      <c r="G390" s="1" t="b">
        <f>IF(C390="",IF(Aloitus_Start!$D$1="Suomi","Tieto puuttuu: "&amp;C$3,IF(Aloitus_Start!$D$1="Svenska","Information saknas: "&amp;C$3)),"")</f>
        <v>0</v>
      </c>
    </row>
    <row r="391" spans="1:7" ht="15" x14ac:dyDescent="0.15">
      <c r="A391" s="147"/>
      <c r="B391" s="147"/>
      <c r="C391" s="147"/>
      <c r="D391" s="1">
        <f t="shared" si="12"/>
        <v>0</v>
      </c>
      <c r="E391" s="1" t="str">
        <f t="shared" si="13"/>
        <v/>
      </c>
      <c r="F391" s="1" t="b">
        <f>IF(B391="",IF(Aloitus_Start!$D$1="Suomi","Tieto puuttuu: "&amp;B$3,IF(Aloitus_Start!$D$1="Svenska","Information saknas: "&amp;B$3)),"")</f>
        <v>0</v>
      </c>
      <c r="G391" s="1" t="b">
        <f>IF(C391="",IF(Aloitus_Start!$D$1="Suomi","Tieto puuttuu: "&amp;C$3,IF(Aloitus_Start!$D$1="Svenska","Information saknas: "&amp;C$3)),"")</f>
        <v>0</v>
      </c>
    </row>
    <row r="392" spans="1:7" ht="15" x14ac:dyDescent="0.15">
      <c r="A392" s="147"/>
      <c r="B392" s="147"/>
      <c r="C392" s="147"/>
      <c r="D392" s="1">
        <f t="shared" si="12"/>
        <v>0</v>
      </c>
      <c r="E392" s="1" t="str">
        <f t="shared" si="13"/>
        <v/>
      </c>
      <c r="F392" s="1" t="b">
        <f>IF(B392="",IF(Aloitus_Start!$D$1="Suomi","Tieto puuttuu: "&amp;B$3,IF(Aloitus_Start!$D$1="Svenska","Information saknas: "&amp;B$3)),"")</f>
        <v>0</v>
      </c>
      <c r="G392" s="1" t="b">
        <f>IF(C392="",IF(Aloitus_Start!$D$1="Suomi","Tieto puuttuu: "&amp;C$3,IF(Aloitus_Start!$D$1="Svenska","Information saknas: "&amp;C$3)),"")</f>
        <v>0</v>
      </c>
    </row>
    <row r="393" spans="1:7" ht="15" x14ac:dyDescent="0.15">
      <c r="A393" s="147"/>
      <c r="B393" s="147"/>
      <c r="C393" s="147"/>
      <c r="D393" s="1">
        <f t="shared" si="12"/>
        <v>0</v>
      </c>
      <c r="E393" s="1" t="str">
        <f t="shared" si="13"/>
        <v/>
      </c>
      <c r="F393" s="1" t="b">
        <f>IF(B393="",IF(Aloitus_Start!$D$1="Suomi","Tieto puuttuu: "&amp;B$3,IF(Aloitus_Start!$D$1="Svenska","Information saknas: "&amp;B$3)),"")</f>
        <v>0</v>
      </c>
      <c r="G393" s="1" t="b">
        <f>IF(C393="",IF(Aloitus_Start!$D$1="Suomi","Tieto puuttuu: "&amp;C$3,IF(Aloitus_Start!$D$1="Svenska","Information saknas: "&amp;C$3)),"")</f>
        <v>0</v>
      </c>
    </row>
    <row r="394" spans="1:7" ht="15" x14ac:dyDescent="0.15">
      <c r="A394" s="147"/>
      <c r="B394" s="147"/>
      <c r="C394" s="147"/>
      <c r="D394" s="1">
        <f t="shared" si="12"/>
        <v>0</v>
      </c>
      <c r="E394" s="1" t="str">
        <f t="shared" si="13"/>
        <v/>
      </c>
      <c r="F394" s="1" t="b">
        <f>IF(B394="",IF(Aloitus_Start!$D$1="Suomi","Tieto puuttuu: "&amp;B$3,IF(Aloitus_Start!$D$1="Svenska","Information saknas: "&amp;B$3)),"")</f>
        <v>0</v>
      </c>
      <c r="G394" s="1" t="b">
        <f>IF(C394="",IF(Aloitus_Start!$D$1="Suomi","Tieto puuttuu: "&amp;C$3,IF(Aloitus_Start!$D$1="Svenska","Information saknas: "&amp;C$3)),"")</f>
        <v>0</v>
      </c>
    </row>
    <row r="395" spans="1:7" ht="15" x14ac:dyDescent="0.15">
      <c r="A395" s="147"/>
      <c r="B395" s="147"/>
      <c r="C395" s="147"/>
      <c r="D395" s="1">
        <f t="shared" si="12"/>
        <v>0</v>
      </c>
      <c r="E395" s="1" t="str">
        <f t="shared" si="13"/>
        <v/>
      </c>
      <c r="F395" s="1" t="b">
        <f>IF(B395="",IF(Aloitus_Start!$D$1="Suomi","Tieto puuttuu: "&amp;B$3,IF(Aloitus_Start!$D$1="Svenska","Information saknas: "&amp;B$3)),"")</f>
        <v>0</v>
      </c>
      <c r="G395" s="1" t="b">
        <f>IF(C395="",IF(Aloitus_Start!$D$1="Suomi","Tieto puuttuu: "&amp;C$3,IF(Aloitus_Start!$D$1="Svenska","Information saknas: "&amp;C$3)),"")</f>
        <v>0</v>
      </c>
    </row>
    <row r="396" spans="1:7" ht="15" x14ac:dyDescent="0.15">
      <c r="A396" s="147"/>
      <c r="B396" s="147"/>
      <c r="C396" s="147"/>
      <c r="D396" s="1">
        <f t="shared" si="12"/>
        <v>0</v>
      </c>
      <c r="E396" s="1" t="str">
        <f t="shared" si="13"/>
        <v/>
      </c>
      <c r="F396" s="1" t="b">
        <f>IF(B396="",IF(Aloitus_Start!$D$1="Suomi","Tieto puuttuu: "&amp;B$3,IF(Aloitus_Start!$D$1="Svenska","Information saknas: "&amp;B$3)),"")</f>
        <v>0</v>
      </c>
      <c r="G396" s="1" t="b">
        <f>IF(C396="",IF(Aloitus_Start!$D$1="Suomi","Tieto puuttuu: "&amp;C$3,IF(Aloitus_Start!$D$1="Svenska","Information saknas: "&amp;C$3)),"")</f>
        <v>0</v>
      </c>
    </row>
    <row r="397" spans="1:7" ht="15" x14ac:dyDescent="0.15">
      <c r="A397" s="147"/>
      <c r="B397" s="147"/>
      <c r="C397" s="147"/>
      <c r="D397" s="1">
        <f t="shared" si="12"/>
        <v>0</v>
      </c>
      <c r="E397" s="1" t="str">
        <f t="shared" si="13"/>
        <v/>
      </c>
      <c r="F397" s="1" t="b">
        <f>IF(B397="",IF(Aloitus_Start!$D$1="Suomi","Tieto puuttuu: "&amp;B$3,IF(Aloitus_Start!$D$1="Svenska","Information saknas: "&amp;B$3)),"")</f>
        <v>0</v>
      </c>
      <c r="G397" s="1" t="b">
        <f>IF(C397="",IF(Aloitus_Start!$D$1="Suomi","Tieto puuttuu: "&amp;C$3,IF(Aloitus_Start!$D$1="Svenska","Information saknas: "&amp;C$3)),"")</f>
        <v>0</v>
      </c>
    </row>
    <row r="398" spans="1:7" ht="15" x14ac:dyDescent="0.15">
      <c r="A398" s="147"/>
      <c r="B398" s="147"/>
      <c r="C398" s="147"/>
      <c r="D398" s="1">
        <f t="shared" si="12"/>
        <v>0</v>
      </c>
      <c r="E398" s="1" t="str">
        <f t="shared" si="13"/>
        <v/>
      </c>
      <c r="F398" s="1" t="b">
        <f>IF(B398="",IF(Aloitus_Start!$D$1="Suomi","Tieto puuttuu: "&amp;B$3,IF(Aloitus_Start!$D$1="Svenska","Information saknas: "&amp;B$3)),"")</f>
        <v>0</v>
      </c>
      <c r="G398" s="1" t="b">
        <f>IF(C398="",IF(Aloitus_Start!$D$1="Suomi","Tieto puuttuu: "&amp;C$3,IF(Aloitus_Start!$D$1="Svenska","Information saknas: "&amp;C$3)),"")</f>
        <v>0</v>
      </c>
    </row>
    <row r="399" spans="1:7" ht="15" x14ac:dyDescent="0.15">
      <c r="A399" s="147"/>
      <c r="B399" s="147"/>
      <c r="C399" s="147"/>
      <c r="D399" s="1">
        <f t="shared" si="12"/>
        <v>0</v>
      </c>
      <c r="E399" s="1" t="str">
        <f t="shared" si="13"/>
        <v/>
      </c>
      <c r="F399" s="1" t="b">
        <f>IF(B399="",IF(Aloitus_Start!$D$1="Suomi","Tieto puuttuu: "&amp;B$3,IF(Aloitus_Start!$D$1="Svenska","Information saknas: "&amp;B$3)),"")</f>
        <v>0</v>
      </c>
      <c r="G399" s="1" t="b">
        <f>IF(C399="",IF(Aloitus_Start!$D$1="Suomi","Tieto puuttuu: "&amp;C$3,IF(Aloitus_Start!$D$1="Svenska","Information saknas: "&amp;C$3)),"")</f>
        <v>0</v>
      </c>
    </row>
    <row r="400" spans="1:7" ht="15" x14ac:dyDescent="0.15">
      <c r="A400" s="147"/>
      <c r="B400" s="147"/>
      <c r="C400" s="147"/>
      <c r="D400" s="1">
        <f t="shared" si="12"/>
        <v>0</v>
      </c>
      <c r="E400" s="1" t="str">
        <f t="shared" si="13"/>
        <v/>
      </c>
      <c r="F400" s="1" t="b">
        <f>IF(B400="",IF(Aloitus_Start!$D$1="Suomi","Tieto puuttuu: "&amp;B$3,IF(Aloitus_Start!$D$1="Svenska","Information saknas: "&amp;B$3)),"")</f>
        <v>0</v>
      </c>
      <c r="G400" s="1" t="b">
        <f>IF(C400="",IF(Aloitus_Start!$D$1="Suomi","Tieto puuttuu: "&amp;C$3,IF(Aloitus_Start!$D$1="Svenska","Information saknas: "&amp;C$3)),"")</f>
        <v>0</v>
      </c>
    </row>
    <row r="401" spans="1:7" ht="15" x14ac:dyDescent="0.15">
      <c r="A401" s="147"/>
      <c r="B401" s="147"/>
      <c r="C401" s="147"/>
      <c r="D401" s="1">
        <f t="shared" si="12"/>
        <v>0</v>
      </c>
      <c r="E401" s="1" t="str">
        <f t="shared" si="13"/>
        <v/>
      </c>
      <c r="F401" s="1" t="b">
        <f>IF(B401="",IF(Aloitus_Start!$D$1="Suomi","Tieto puuttuu: "&amp;B$3,IF(Aloitus_Start!$D$1="Svenska","Information saknas: "&amp;B$3)),"")</f>
        <v>0</v>
      </c>
      <c r="G401" s="1" t="b">
        <f>IF(C401="",IF(Aloitus_Start!$D$1="Suomi","Tieto puuttuu: "&amp;C$3,IF(Aloitus_Start!$D$1="Svenska","Information saknas: "&amp;C$3)),"")</f>
        <v>0</v>
      </c>
    </row>
    <row r="402" spans="1:7" ht="15" x14ac:dyDescent="0.15">
      <c r="A402" s="147"/>
      <c r="B402" s="147"/>
      <c r="C402" s="147"/>
      <c r="D402" s="1">
        <f t="shared" si="12"/>
        <v>0</v>
      </c>
      <c r="E402" s="1" t="str">
        <f t="shared" si="13"/>
        <v/>
      </c>
      <c r="F402" s="1" t="b">
        <f>IF(B402="",IF(Aloitus_Start!$D$1="Suomi","Tieto puuttuu: "&amp;B$3,IF(Aloitus_Start!$D$1="Svenska","Information saknas: "&amp;B$3)),"")</f>
        <v>0</v>
      </c>
      <c r="G402" s="1" t="b">
        <f>IF(C402="",IF(Aloitus_Start!$D$1="Suomi","Tieto puuttuu: "&amp;C$3,IF(Aloitus_Start!$D$1="Svenska","Information saknas: "&amp;C$3)),"")</f>
        <v>0</v>
      </c>
    </row>
    <row r="403" spans="1:7" ht="15" x14ac:dyDescent="0.15">
      <c r="A403" s="147"/>
      <c r="B403" s="147"/>
      <c r="C403" s="147"/>
      <c r="D403" s="1">
        <f t="shared" si="12"/>
        <v>0</v>
      </c>
      <c r="E403" s="1" t="str">
        <f t="shared" si="13"/>
        <v/>
      </c>
      <c r="F403" s="1" t="b">
        <f>IF(B403="",IF(Aloitus_Start!$D$1="Suomi","Tieto puuttuu: "&amp;B$3,IF(Aloitus_Start!$D$1="Svenska","Information saknas: "&amp;B$3)),"")</f>
        <v>0</v>
      </c>
      <c r="G403" s="1" t="b">
        <f>IF(C403="",IF(Aloitus_Start!$D$1="Suomi","Tieto puuttuu: "&amp;C$3,IF(Aloitus_Start!$D$1="Svenska","Information saknas: "&amp;C$3)),"")</f>
        <v>0</v>
      </c>
    </row>
    <row r="404" spans="1:7" ht="15" x14ac:dyDescent="0.15">
      <c r="A404" s="147"/>
      <c r="B404" s="147"/>
      <c r="C404" s="147"/>
      <c r="D404" s="1">
        <f t="shared" si="12"/>
        <v>0</v>
      </c>
      <c r="E404" s="1" t="str">
        <f t="shared" si="13"/>
        <v/>
      </c>
      <c r="F404" s="1" t="b">
        <f>IF(B404="",IF(Aloitus_Start!$D$1="Suomi","Tieto puuttuu: "&amp;B$3,IF(Aloitus_Start!$D$1="Svenska","Information saknas: "&amp;B$3)),"")</f>
        <v>0</v>
      </c>
      <c r="G404" s="1" t="b">
        <f>IF(C404="",IF(Aloitus_Start!$D$1="Suomi","Tieto puuttuu: "&amp;C$3,IF(Aloitus_Start!$D$1="Svenska","Information saknas: "&amp;C$3)),"")</f>
        <v>0</v>
      </c>
    </row>
    <row r="405" spans="1:7" ht="15" x14ac:dyDescent="0.15">
      <c r="A405" s="147"/>
      <c r="B405" s="147"/>
      <c r="C405" s="147"/>
      <c r="D405" s="1">
        <f t="shared" si="12"/>
        <v>0</v>
      </c>
      <c r="E405" s="1" t="str">
        <f t="shared" si="13"/>
        <v/>
      </c>
      <c r="F405" s="1" t="b">
        <f>IF(B405="",IF(Aloitus_Start!$D$1="Suomi","Tieto puuttuu: "&amp;B$3,IF(Aloitus_Start!$D$1="Svenska","Information saknas: "&amp;B$3)),"")</f>
        <v>0</v>
      </c>
      <c r="G405" s="1" t="b">
        <f>IF(C405="",IF(Aloitus_Start!$D$1="Suomi","Tieto puuttuu: "&amp;C$3,IF(Aloitus_Start!$D$1="Svenska","Information saknas: "&amp;C$3)),"")</f>
        <v>0</v>
      </c>
    </row>
    <row r="406" spans="1:7" ht="15" x14ac:dyDescent="0.15">
      <c r="A406" s="147"/>
      <c r="B406" s="147"/>
      <c r="C406" s="147"/>
      <c r="D406" s="1">
        <f t="shared" si="12"/>
        <v>0</v>
      </c>
      <c r="E406" s="1" t="str">
        <f t="shared" si="13"/>
        <v/>
      </c>
      <c r="F406" s="1" t="b">
        <f>IF(B406="",IF(Aloitus_Start!$D$1="Suomi","Tieto puuttuu: "&amp;B$3,IF(Aloitus_Start!$D$1="Svenska","Information saknas: "&amp;B$3)),"")</f>
        <v>0</v>
      </c>
      <c r="G406" s="1" t="b">
        <f>IF(C406="",IF(Aloitus_Start!$D$1="Suomi","Tieto puuttuu: "&amp;C$3,IF(Aloitus_Start!$D$1="Svenska","Information saknas: "&amp;C$3)),"")</f>
        <v>0</v>
      </c>
    </row>
    <row r="407" spans="1:7" ht="15" x14ac:dyDescent="0.15">
      <c r="A407" s="147"/>
      <c r="B407" s="147"/>
      <c r="C407" s="147"/>
      <c r="D407" s="1">
        <f t="shared" si="12"/>
        <v>0</v>
      </c>
      <c r="E407" s="1" t="str">
        <f t="shared" si="13"/>
        <v/>
      </c>
      <c r="F407" s="1" t="b">
        <f>IF(B407="",IF(Aloitus_Start!$D$1="Suomi","Tieto puuttuu: "&amp;B$3,IF(Aloitus_Start!$D$1="Svenska","Information saknas: "&amp;B$3)),"")</f>
        <v>0</v>
      </c>
      <c r="G407" s="1" t="b">
        <f>IF(C407="",IF(Aloitus_Start!$D$1="Suomi","Tieto puuttuu: "&amp;C$3,IF(Aloitus_Start!$D$1="Svenska","Information saknas: "&amp;C$3)),"")</f>
        <v>0</v>
      </c>
    </row>
    <row r="408" spans="1:7" ht="15" x14ac:dyDescent="0.15">
      <c r="A408" s="147"/>
      <c r="B408" s="147"/>
      <c r="C408" s="147"/>
      <c r="D408" s="1">
        <f t="shared" si="12"/>
        <v>0</v>
      </c>
      <c r="E408" s="1" t="str">
        <f t="shared" si="13"/>
        <v/>
      </c>
      <c r="F408" s="1" t="b">
        <f>IF(B408="",IF(Aloitus_Start!$D$1="Suomi","Tieto puuttuu: "&amp;B$3,IF(Aloitus_Start!$D$1="Svenska","Information saknas: "&amp;B$3)),"")</f>
        <v>0</v>
      </c>
      <c r="G408" s="1" t="b">
        <f>IF(C408="",IF(Aloitus_Start!$D$1="Suomi","Tieto puuttuu: "&amp;C$3,IF(Aloitus_Start!$D$1="Svenska","Information saknas: "&amp;C$3)),"")</f>
        <v>0</v>
      </c>
    </row>
    <row r="409" spans="1:7" ht="15" x14ac:dyDescent="0.15">
      <c r="A409" s="147"/>
      <c r="B409" s="147"/>
      <c r="C409" s="147"/>
      <c r="D409" s="1">
        <f t="shared" si="12"/>
        <v>0</v>
      </c>
      <c r="E409" s="1" t="str">
        <f t="shared" si="13"/>
        <v/>
      </c>
      <c r="F409" s="1" t="b">
        <f>IF(B409="",IF(Aloitus_Start!$D$1="Suomi","Tieto puuttuu: "&amp;B$3,IF(Aloitus_Start!$D$1="Svenska","Information saknas: "&amp;B$3)),"")</f>
        <v>0</v>
      </c>
      <c r="G409" s="1" t="b">
        <f>IF(C409="",IF(Aloitus_Start!$D$1="Suomi","Tieto puuttuu: "&amp;C$3,IF(Aloitus_Start!$D$1="Svenska","Information saknas: "&amp;C$3)),"")</f>
        <v>0</v>
      </c>
    </row>
    <row r="410" spans="1:7" ht="15" x14ac:dyDescent="0.15">
      <c r="A410" s="147"/>
      <c r="B410" s="147"/>
      <c r="C410" s="147"/>
      <c r="D410" s="1">
        <f t="shared" si="12"/>
        <v>0</v>
      </c>
      <c r="E410" s="1" t="str">
        <f t="shared" si="13"/>
        <v/>
      </c>
      <c r="F410" s="1" t="b">
        <f>IF(B410="",IF(Aloitus_Start!$D$1="Suomi","Tieto puuttuu: "&amp;B$3,IF(Aloitus_Start!$D$1="Svenska","Information saknas: "&amp;B$3)),"")</f>
        <v>0</v>
      </c>
      <c r="G410" s="1" t="b">
        <f>IF(C410="",IF(Aloitus_Start!$D$1="Suomi","Tieto puuttuu: "&amp;C$3,IF(Aloitus_Start!$D$1="Svenska","Information saknas: "&amp;C$3)),"")</f>
        <v>0</v>
      </c>
    </row>
    <row r="411" spans="1:7" ht="15" x14ac:dyDescent="0.15">
      <c r="A411" s="147"/>
      <c r="B411" s="147"/>
      <c r="C411" s="147"/>
      <c r="D411" s="1">
        <f t="shared" si="12"/>
        <v>0</v>
      </c>
      <c r="E411" s="1" t="str">
        <f t="shared" si="13"/>
        <v/>
      </c>
      <c r="F411" s="1" t="b">
        <f>IF(B411="",IF(Aloitus_Start!$D$1="Suomi","Tieto puuttuu: "&amp;B$3,IF(Aloitus_Start!$D$1="Svenska","Information saknas: "&amp;B$3)),"")</f>
        <v>0</v>
      </c>
      <c r="G411" s="1" t="b">
        <f>IF(C411="",IF(Aloitus_Start!$D$1="Suomi","Tieto puuttuu: "&amp;C$3,IF(Aloitus_Start!$D$1="Svenska","Information saknas: "&amp;C$3)),"")</f>
        <v>0</v>
      </c>
    </row>
    <row r="412" spans="1:7" ht="15" x14ac:dyDescent="0.15">
      <c r="A412" s="147"/>
      <c r="B412" s="147"/>
      <c r="C412" s="147"/>
      <c r="D412" s="1">
        <f t="shared" si="12"/>
        <v>0</v>
      </c>
      <c r="E412" s="1" t="str">
        <f t="shared" si="13"/>
        <v/>
      </c>
      <c r="F412" s="1" t="b">
        <f>IF(B412="",IF(Aloitus_Start!$D$1="Suomi","Tieto puuttuu: "&amp;B$3,IF(Aloitus_Start!$D$1="Svenska","Information saknas: "&amp;B$3)),"")</f>
        <v>0</v>
      </c>
      <c r="G412" s="1" t="b">
        <f>IF(C412="",IF(Aloitus_Start!$D$1="Suomi","Tieto puuttuu: "&amp;C$3,IF(Aloitus_Start!$D$1="Svenska","Information saknas: "&amp;C$3)),"")</f>
        <v>0</v>
      </c>
    </row>
    <row r="413" spans="1:7" ht="15" x14ac:dyDescent="0.15">
      <c r="A413" s="147"/>
      <c r="B413" s="147"/>
      <c r="C413" s="147"/>
      <c r="D413" s="1">
        <f t="shared" si="12"/>
        <v>0</v>
      </c>
      <c r="E413" s="1" t="str">
        <f t="shared" si="13"/>
        <v/>
      </c>
      <c r="F413" s="1" t="b">
        <f>IF(B413="",IF(Aloitus_Start!$D$1="Suomi","Tieto puuttuu: "&amp;B$3,IF(Aloitus_Start!$D$1="Svenska","Information saknas: "&amp;B$3)),"")</f>
        <v>0</v>
      </c>
      <c r="G413" s="1" t="b">
        <f>IF(C413="",IF(Aloitus_Start!$D$1="Suomi","Tieto puuttuu: "&amp;C$3,IF(Aloitus_Start!$D$1="Svenska","Information saknas: "&amp;C$3)),"")</f>
        <v>0</v>
      </c>
    </row>
    <row r="414" spans="1:7" ht="15" x14ac:dyDescent="0.15">
      <c r="A414" s="147"/>
      <c r="B414" s="147"/>
      <c r="C414" s="147"/>
      <c r="D414" s="1">
        <f t="shared" si="12"/>
        <v>0</v>
      </c>
      <c r="E414" s="1" t="str">
        <f t="shared" si="13"/>
        <v/>
      </c>
      <c r="F414" s="1" t="b">
        <f>IF(B414="",IF(Aloitus_Start!$D$1="Suomi","Tieto puuttuu: "&amp;B$3,IF(Aloitus_Start!$D$1="Svenska","Information saknas: "&amp;B$3)),"")</f>
        <v>0</v>
      </c>
      <c r="G414" s="1" t="b">
        <f>IF(C414="",IF(Aloitus_Start!$D$1="Suomi","Tieto puuttuu: "&amp;C$3,IF(Aloitus_Start!$D$1="Svenska","Information saknas: "&amp;C$3)),"")</f>
        <v>0</v>
      </c>
    </row>
    <row r="415" spans="1:7" ht="15" x14ac:dyDescent="0.15">
      <c r="A415" s="147"/>
      <c r="B415" s="147"/>
      <c r="C415" s="147"/>
      <c r="D415" s="1">
        <f t="shared" si="12"/>
        <v>0</v>
      </c>
      <c r="E415" s="1" t="str">
        <f t="shared" si="13"/>
        <v/>
      </c>
      <c r="F415" s="1" t="b">
        <f>IF(B415="",IF(Aloitus_Start!$D$1="Suomi","Tieto puuttuu: "&amp;B$3,IF(Aloitus_Start!$D$1="Svenska","Information saknas: "&amp;B$3)),"")</f>
        <v>0</v>
      </c>
      <c r="G415" s="1" t="b">
        <f>IF(C415="",IF(Aloitus_Start!$D$1="Suomi","Tieto puuttuu: "&amp;C$3,IF(Aloitus_Start!$D$1="Svenska","Information saknas: "&amp;C$3)),"")</f>
        <v>0</v>
      </c>
    </row>
    <row r="416" spans="1:7" ht="15" x14ac:dyDescent="0.15">
      <c r="A416" s="147"/>
      <c r="B416" s="147"/>
      <c r="C416" s="147"/>
      <c r="D416" s="1">
        <f t="shared" si="12"/>
        <v>0</v>
      </c>
      <c r="E416" s="1" t="str">
        <f t="shared" si="13"/>
        <v/>
      </c>
      <c r="F416" s="1" t="b">
        <f>IF(B416="",IF(Aloitus_Start!$D$1="Suomi","Tieto puuttuu: "&amp;B$3,IF(Aloitus_Start!$D$1="Svenska","Information saknas: "&amp;B$3)),"")</f>
        <v>0</v>
      </c>
      <c r="G416" s="1" t="b">
        <f>IF(C416="",IF(Aloitus_Start!$D$1="Suomi","Tieto puuttuu: "&amp;C$3,IF(Aloitus_Start!$D$1="Svenska","Information saknas: "&amp;C$3)),"")</f>
        <v>0</v>
      </c>
    </row>
    <row r="417" spans="1:7" ht="15" x14ac:dyDescent="0.15">
      <c r="A417" s="147"/>
      <c r="B417" s="147"/>
      <c r="C417" s="147"/>
      <c r="D417" s="1">
        <f t="shared" si="12"/>
        <v>0</v>
      </c>
      <c r="E417" s="1" t="str">
        <f t="shared" si="13"/>
        <v/>
      </c>
      <c r="F417" s="1" t="b">
        <f>IF(B417="",IF(Aloitus_Start!$D$1="Suomi","Tieto puuttuu: "&amp;B$3,IF(Aloitus_Start!$D$1="Svenska","Information saknas: "&amp;B$3)),"")</f>
        <v>0</v>
      </c>
      <c r="G417" s="1" t="b">
        <f>IF(C417="",IF(Aloitus_Start!$D$1="Suomi","Tieto puuttuu: "&amp;C$3,IF(Aloitus_Start!$D$1="Svenska","Information saknas: "&amp;C$3)),"")</f>
        <v>0</v>
      </c>
    </row>
    <row r="418" spans="1:7" ht="15" x14ac:dyDescent="0.15">
      <c r="A418" s="147"/>
      <c r="B418" s="147"/>
      <c r="C418" s="147"/>
      <c r="D418" s="1">
        <f t="shared" si="12"/>
        <v>0</v>
      </c>
      <c r="E418" s="1" t="str">
        <f t="shared" si="13"/>
        <v/>
      </c>
      <c r="F418" s="1" t="b">
        <f>IF(B418="",IF(Aloitus_Start!$D$1="Suomi","Tieto puuttuu: "&amp;B$3,IF(Aloitus_Start!$D$1="Svenska","Information saknas: "&amp;B$3)),"")</f>
        <v>0</v>
      </c>
      <c r="G418" s="1" t="b">
        <f>IF(C418="",IF(Aloitus_Start!$D$1="Suomi","Tieto puuttuu: "&amp;C$3,IF(Aloitus_Start!$D$1="Svenska","Information saknas: "&amp;C$3)),"")</f>
        <v>0</v>
      </c>
    </row>
    <row r="419" spans="1:7" ht="15" x14ac:dyDescent="0.15">
      <c r="A419" s="147"/>
      <c r="B419" s="147"/>
      <c r="C419" s="147"/>
      <c r="D419" s="1">
        <f t="shared" si="12"/>
        <v>0</v>
      </c>
      <c r="E419" s="1" t="str">
        <f t="shared" si="13"/>
        <v/>
      </c>
      <c r="F419" s="1" t="b">
        <f>IF(B419="",IF(Aloitus_Start!$D$1="Suomi","Tieto puuttuu: "&amp;B$3,IF(Aloitus_Start!$D$1="Svenska","Information saknas: "&amp;B$3)),"")</f>
        <v>0</v>
      </c>
      <c r="G419" s="1" t="b">
        <f>IF(C419="",IF(Aloitus_Start!$D$1="Suomi","Tieto puuttuu: "&amp;C$3,IF(Aloitus_Start!$D$1="Svenska","Information saknas: "&amp;C$3)),"")</f>
        <v>0</v>
      </c>
    </row>
    <row r="420" spans="1:7" ht="15" x14ac:dyDescent="0.15">
      <c r="A420" s="147"/>
      <c r="B420" s="147"/>
      <c r="C420" s="147"/>
      <c r="D420" s="1">
        <f t="shared" si="12"/>
        <v>0</v>
      </c>
      <c r="E420" s="1" t="str">
        <f t="shared" si="13"/>
        <v/>
      </c>
      <c r="F420" s="1" t="b">
        <f>IF(B420="",IF(Aloitus_Start!$D$1="Suomi","Tieto puuttuu: "&amp;B$3,IF(Aloitus_Start!$D$1="Svenska","Information saknas: "&amp;B$3)),"")</f>
        <v>0</v>
      </c>
      <c r="G420" s="1" t="b">
        <f>IF(C420="",IF(Aloitus_Start!$D$1="Suomi","Tieto puuttuu: "&amp;C$3,IF(Aloitus_Start!$D$1="Svenska","Information saknas: "&amp;C$3)),"")</f>
        <v>0</v>
      </c>
    </row>
    <row r="421" spans="1:7" ht="15" x14ac:dyDescent="0.15">
      <c r="A421" s="147"/>
      <c r="B421" s="147"/>
      <c r="C421" s="147"/>
      <c r="D421" s="1">
        <f t="shared" si="12"/>
        <v>0</v>
      </c>
      <c r="E421" s="1" t="str">
        <f t="shared" si="13"/>
        <v/>
      </c>
      <c r="F421" s="1" t="b">
        <f>IF(B421="",IF(Aloitus_Start!$D$1="Suomi","Tieto puuttuu: "&amp;B$3,IF(Aloitus_Start!$D$1="Svenska","Information saknas: "&amp;B$3)),"")</f>
        <v>0</v>
      </c>
      <c r="G421" s="1" t="b">
        <f>IF(C421="",IF(Aloitus_Start!$D$1="Suomi","Tieto puuttuu: "&amp;C$3,IF(Aloitus_Start!$D$1="Svenska","Information saknas: "&amp;C$3)),"")</f>
        <v>0</v>
      </c>
    </row>
    <row r="422" spans="1:7" ht="15" x14ac:dyDescent="0.15">
      <c r="A422" s="147"/>
      <c r="B422" s="147"/>
      <c r="C422" s="147"/>
      <c r="D422" s="1">
        <f t="shared" si="12"/>
        <v>0</v>
      </c>
      <c r="E422" s="1" t="str">
        <f t="shared" si="13"/>
        <v/>
      </c>
      <c r="F422" s="1" t="b">
        <f>IF(B422="",IF(Aloitus_Start!$D$1="Suomi","Tieto puuttuu: "&amp;B$3,IF(Aloitus_Start!$D$1="Svenska","Information saknas: "&amp;B$3)),"")</f>
        <v>0</v>
      </c>
      <c r="G422" s="1" t="b">
        <f>IF(C422="",IF(Aloitus_Start!$D$1="Suomi","Tieto puuttuu: "&amp;C$3,IF(Aloitus_Start!$D$1="Svenska","Information saknas: "&amp;C$3)),"")</f>
        <v>0</v>
      </c>
    </row>
    <row r="423" spans="1:7" ht="15" x14ac:dyDescent="0.15">
      <c r="A423" s="147"/>
      <c r="B423" s="147"/>
      <c r="C423" s="147"/>
      <c r="D423" s="1">
        <f t="shared" si="12"/>
        <v>0</v>
      </c>
      <c r="E423" s="1" t="str">
        <f t="shared" si="13"/>
        <v/>
      </c>
      <c r="F423" s="1" t="b">
        <f>IF(B423="",IF(Aloitus_Start!$D$1="Suomi","Tieto puuttuu: "&amp;B$3,IF(Aloitus_Start!$D$1="Svenska","Information saknas: "&amp;B$3)),"")</f>
        <v>0</v>
      </c>
      <c r="G423" s="1" t="b">
        <f>IF(C423="",IF(Aloitus_Start!$D$1="Suomi","Tieto puuttuu: "&amp;C$3,IF(Aloitus_Start!$D$1="Svenska","Information saknas: "&amp;C$3)),"")</f>
        <v>0</v>
      </c>
    </row>
    <row r="424" spans="1:7" ht="15" x14ac:dyDescent="0.15">
      <c r="A424" s="147"/>
      <c r="B424" s="147"/>
      <c r="C424" s="147"/>
      <c r="D424" s="1">
        <f t="shared" si="12"/>
        <v>0</v>
      </c>
      <c r="E424" s="1" t="str">
        <f t="shared" si="13"/>
        <v/>
      </c>
      <c r="F424" s="1" t="b">
        <f>IF(B424="",IF(Aloitus_Start!$D$1="Suomi","Tieto puuttuu: "&amp;B$3,IF(Aloitus_Start!$D$1="Svenska","Information saknas: "&amp;B$3)),"")</f>
        <v>0</v>
      </c>
      <c r="G424" s="1" t="b">
        <f>IF(C424="",IF(Aloitus_Start!$D$1="Suomi","Tieto puuttuu: "&amp;C$3,IF(Aloitus_Start!$D$1="Svenska","Information saknas: "&amp;C$3)),"")</f>
        <v>0</v>
      </c>
    </row>
    <row r="425" spans="1:7" ht="15" x14ac:dyDescent="0.15">
      <c r="A425" s="147"/>
      <c r="B425" s="147"/>
      <c r="C425" s="147"/>
      <c r="D425" s="1">
        <f t="shared" si="12"/>
        <v>0</v>
      </c>
      <c r="E425" s="1" t="str">
        <f t="shared" si="13"/>
        <v/>
      </c>
      <c r="F425" s="1" t="b">
        <f>IF(B425="",IF(Aloitus_Start!$D$1="Suomi","Tieto puuttuu: "&amp;B$3,IF(Aloitus_Start!$D$1="Svenska","Information saknas: "&amp;B$3)),"")</f>
        <v>0</v>
      </c>
      <c r="G425" s="1" t="b">
        <f>IF(C425="",IF(Aloitus_Start!$D$1="Suomi","Tieto puuttuu: "&amp;C$3,IF(Aloitus_Start!$D$1="Svenska","Information saknas: "&amp;C$3)),"")</f>
        <v>0</v>
      </c>
    </row>
    <row r="426" spans="1:7" ht="15" x14ac:dyDescent="0.15">
      <c r="A426" s="147"/>
      <c r="B426" s="147"/>
      <c r="C426" s="147"/>
      <c r="D426" s="1">
        <f t="shared" si="12"/>
        <v>0</v>
      </c>
      <c r="E426" s="1" t="str">
        <f t="shared" si="13"/>
        <v/>
      </c>
      <c r="F426" s="1" t="b">
        <f>IF(B426="",IF(Aloitus_Start!$D$1="Suomi","Tieto puuttuu: "&amp;B$3,IF(Aloitus_Start!$D$1="Svenska","Information saknas: "&amp;B$3)),"")</f>
        <v>0</v>
      </c>
      <c r="G426" s="1" t="b">
        <f>IF(C426="",IF(Aloitus_Start!$D$1="Suomi","Tieto puuttuu: "&amp;C$3,IF(Aloitus_Start!$D$1="Svenska","Information saknas: "&amp;C$3)),"")</f>
        <v>0</v>
      </c>
    </row>
    <row r="427" spans="1:7" ht="15" x14ac:dyDescent="0.15">
      <c r="A427" s="147"/>
      <c r="B427" s="147"/>
      <c r="C427" s="147"/>
      <c r="D427" s="1">
        <f t="shared" si="12"/>
        <v>0</v>
      </c>
      <c r="E427" s="1" t="str">
        <f t="shared" si="13"/>
        <v/>
      </c>
      <c r="F427" s="1" t="b">
        <f>IF(B427="",IF(Aloitus_Start!$D$1="Suomi","Tieto puuttuu: "&amp;B$3,IF(Aloitus_Start!$D$1="Svenska","Information saknas: "&amp;B$3)),"")</f>
        <v>0</v>
      </c>
      <c r="G427" s="1" t="b">
        <f>IF(C427="",IF(Aloitus_Start!$D$1="Suomi","Tieto puuttuu: "&amp;C$3,IF(Aloitus_Start!$D$1="Svenska","Information saknas: "&amp;C$3)),"")</f>
        <v>0</v>
      </c>
    </row>
    <row r="428" spans="1:7" ht="15" x14ac:dyDescent="0.15">
      <c r="A428" s="147"/>
      <c r="B428" s="147"/>
      <c r="C428" s="147"/>
      <c r="D428" s="1">
        <f t="shared" si="12"/>
        <v>0</v>
      </c>
      <c r="E428" s="1" t="str">
        <f t="shared" si="13"/>
        <v/>
      </c>
      <c r="F428" s="1" t="b">
        <f>IF(B428="",IF(Aloitus_Start!$D$1="Suomi","Tieto puuttuu: "&amp;B$3,IF(Aloitus_Start!$D$1="Svenska","Information saknas: "&amp;B$3)),"")</f>
        <v>0</v>
      </c>
      <c r="G428" s="1" t="b">
        <f>IF(C428="",IF(Aloitus_Start!$D$1="Suomi","Tieto puuttuu: "&amp;C$3,IF(Aloitus_Start!$D$1="Svenska","Information saknas: "&amp;C$3)),"")</f>
        <v>0</v>
      </c>
    </row>
    <row r="429" spans="1:7" ht="15" x14ac:dyDescent="0.15">
      <c r="A429" s="147"/>
      <c r="B429" s="147"/>
      <c r="C429" s="147"/>
      <c r="D429" s="1">
        <f t="shared" si="12"/>
        <v>0</v>
      </c>
      <c r="E429" s="1" t="str">
        <f t="shared" si="13"/>
        <v/>
      </c>
      <c r="F429" s="1" t="b">
        <f>IF(B429="",IF(Aloitus_Start!$D$1="Suomi","Tieto puuttuu: "&amp;B$3,IF(Aloitus_Start!$D$1="Svenska","Information saknas: "&amp;B$3)),"")</f>
        <v>0</v>
      </c>
      <c r="G429" s="1" t="b">
        <f>IF(C429="",IF(Aloitus_Start!$D$1="Suomi","Tieto puuttuu: "&amp;C$3,IF(Aloitus_Start!$D$1="Svenska","Information saknas: "&amp;C$3)),"")</f>
        <v>0</v>
      </c>
    </row>
    <row r="430" spans="1:7" ht="15" x14ac:dyDescent="0.15">
      <c r="A430" s="147"/>
      <c r="B430" s="147"/>
      <c r="C430" s="147"/>
      <c r="D430" s="1">
        <f t="shared" si="12"/>
        <v>0</v>
      </c>
      <c r="E430" s="1" t="str">
        <f t="shared" si="13"/>
        <v/>
      </c>
      <c r="F430" s="1" t="b">
        <f>IF(B430="",IF(Aloitus_Start!$D$1="Suomi","Tieto puuttuu: "&amp;B$3,IF(Aloitus_Start!$D$1="Svenska","Information saknas: "&amp;B$3)),"")</f>
        <v>0</v>
      </c>
      <c r="G430" s="1" t="b">
        <f>IF(C430="",IF(Aloitus_Start!$D$1="Suomi","Tieto puuttuu: "&amp;C$3,IF(Aloitus_Start!$D$1="Svenska","Information saknas: "&amp;C$3)),"")</f>
        <v>0</v>
      </c>
    </row>
    <row r="431" spans="1:7" ht="15" x14ac:dyDescent="0.15">
      <c r="A431" s="147"/>
      <c r="B431" s="147"/>
      <c r="C431" s="147"/>
      <c r="D431" s="1">
        <f t="shared" si="12"/>
        <v>0</v>
      </c>
      <c r="E431" s="1" t="str">
        <f t="shared" si="13"/>
        <v/>
      </c>
      <c r="F431" s="1" t="b">
        <f>IF(B431="",IF(Aloitus_Start!$D$1="Suomi","Tieto puuttuu: "&amp;B$3,IF(Aloitus_Start!$D$1="Svenska","Information saknas: "&amp;B$3)),"")</f>
        <v>0</v>
      </c>
      <c r="G431" s="1" t="b">
        <f>IF(C431="",IF(Aloitus_Start!$D$1="Suomi","Tieto puuttuu: "&amp;C$3,IF(Aloitus_Start!$D$1="Svenska","Information saknas: "&amp;C$3)),"")</f>
        <v>0</v>
      </c>
    </row>
    <row r="432" spans="1:7" ht="15" x14ac:dyDescent="0.15">
      <c r="A432" s="147"/>
      <c r="B432" s="147"/>
      <c r="C432" s="147"/>
      <c r="D432" s="1">
        <f t="shared" si="12"/>
        <v>0</v>
      </c>
      <c r="E432" s="1" t="str">
        <f t="shared" si="13"/>
        <v/>
      </c>
      <c r="F432" s="1" t="b">
        <f>IF(B432="",IF(Aloitus_Start!$D$1="Suomi","Tieto puuttuu: "&amp;B$3,IF(Aloitus_Start!$D$1="Svenska","Information saknas: "&amp;B$3)),"")</f>
        <v>0</v>
      </c>
      <c r="G432" s="1" t="b">
        <f>IF(C432="",IF(Aloitus_Start!$D$1="Suomi","Tieto puuttuu: "&amp;C$3,IF(Aloitus_Start!$D$1="Svenska","Information saknas: "&amp;C$3)),"")</f>
        <v>0</v>
      </c>
    </row>
    <row r="433" spans="1:7" ht="15" x14ac:dyDescent="0.15">
      <c r="A433" s="147"/>
      <c r="B433" s="147"/>
      <c r="C433" s="147"/>
      <c r="D433" s="1">
        <f t="shared" si="12"/>
        <v>0</v>
      </c>
      <c r="E433" s="1" t="str">
        <f t="shared" si="13"/>
        <v/>
      </c>
      <c r="F433" s="1" t="b">
        <f>IF(B433="",IF(Aloitus_Start!$D$1="Suomi","Tieto puuttuu: "&amp;B$3,IF(Aloitus_Start!$D$1="Svenska","Information saknas: "&amp;B$3)),"")</f>
        <v>0</v>
      </c>
      <c r="G433" s="1" t="b">
        <f>IF(C433="",IF(Aloitus_Start!$D$1="Suomi","Tieto puuttuu: "&amp;C$3,IF(Aloitus_Start!$D$1="Svenska","Information saknas: "&amp;C$3)),"")</f>
        <v>0</v>
      </c>
    </row>
    <row r="434" spans="1:7" ht="15" x14ac:dyDescent="0.15">
      <c r="A434" s="147"/>
      <c r="B434" s="147"/>
      <c r="C434" s="147"/>
      <c r="D434" s="1">
        <f t="shared" si="12"/>
        <v>0</v>
      </c>
      <c r="E434" s="1" t="str">
        <f t="shared" si="13"/>
        <v/>
      </c>
      <c r="F434" s="1" t="b">
        <f>IF(B434="",IF(Aloitus_Start!$D$1="Suomi","Tieto puuttuu: "&amp;B$3,IF(Aloitus_Start!$D$1="Svenska","Information saknas: "&amp;B$3)),"")</f>
        <v>0</v>
      </c>
      <c r="G434" s="1" t="b">
        <f>IF(C434="",IF(Aloitus_Start!$D$1="Suomi","Tieto puuttuu: "&amp;C$3,IF(Aloitus_Start!$D$1="Svenska","Information saknas: "&amp;C$3)),"")</f>
        <v>0</v>
      </c>
    </row>
    <row r="435" spans="1:7" ht="15" x14ac:dyDescent="0.15">
      <c r="A435" s="147"/>
      <c r="B435" s="147"/>
      <c r="C435" s="147"/>
      <c r="D435" s="1">
        <f t="shared" si="12"/>
        <v>0</v>
      </c>
      <c r="E435" s="1" t="str">
        <f t="shared" si="13"/>
        <v/>
      </c>
      <c r="F435" s="1" t="b">
        <f>IF(B435="",IF(Aloitus_Start!$D$1="Suomi","Tieto puuttuu: "&amp;B$3,IF(Aloitus_Start!$D$1="Svenska","Information saknas: "&amp;B$3)),"")</f>
        <v>0</v>
      </c>
      <c r="G435" s="1" t="b">
        <f>IF(C435="",IF(Aloitus_Start!$D$1="Suomi","Tieto puuttuu: "&amp;C$3,IF(Aloitus_Start!$D$1="Svenska","Information saknas: "&amp;C$3)),"")</f>
        <v>0</v>
      </c>
    </row>
    <row r="436" spans="1:7" ht="15" x14ac:dyDescent="0.15">
      <c r="A436" s="147"/>
      <c r="B436" s="147"/>
      <c r="C436" s="147"/>
      <c r="D436" s="1">
        <f t="shared" si="12"/>
        <v>0</v>
      </c>
      <c r="E436" s="1" t="str">
        <f t="shared" si="13"/>
        <v/>
      </c>
      <c r="F436" s="1" t="b">
        <f>IF(B436="",IF(Aloitus_Start!$D$1="Suomi","Tieto puuttuu: "&amp;B$3,IF(Aloitus_Start!$D$1="Svenska","Information saknas: "&amp;B$3)),"")</f>
        <v>0</v>
      </c>
      <c r="G436" s="1" t="b">
        <f>IF(C436="",IF(Aloitus_Start!$D$1="Suomi","Tieto puuttuu: "&amp;C$3,IF(Aloitus_Start!$D$1="Svenska","Information saknas: "&amp;C$3)),"")</f>
        <v>0</v>
      </c>
    </row>
    <row r="437" spans="1:7" ht="15" x14ac:dyDescent="0.15">
      <c r="A437" s="147"/>
      <c r="B437" s="147"/>
      <c r="C437" s="147"/>
      <c r="D437" s="1">
        <f t="shared" si="12"/>
        <v>0</v>
      </c>
      <c r="E437" s="1" t="str">
        <f t="shared" si="13"/>
        <v/>
      </c>
      <c r="F437" s="1" t="b">
        <f>IF(B437="",IF(Aloitus_Start!$D$1="Suomi","Tieto puuttuu: "&amp;B$3,IF(Aloitus_Start!$D$1="Svenska","Information saknas: "&amp;B$3)),"")</f>
        <v>0</v>
      </c>
      <c r="G437" s="1" t="b">
        <f>IF(C437="",IF(Aloitus_Start!$D$1="Suomi","Tieto puuttuu: "&amp;C$3,IF(Aloitus_Start!$D$1="Svenska","Information saknas: "&amp;C$3)),"")</f>
        <v>0</v>
      </c>
    </row>
    <row r="438" spans="1:7" ht="15" x14ac:dyDescent="0.15">
      <c r="A438" s="147"/>
      <c r="B438" s="147"/>
      <c r="C438" s="147"/>
      <c r="D438" s="1">
        <f t="shared" si="12"/>
        <v>0</v>
      </c>
      <c r="E438" s="1" t="str">
        <f t="shared" si="13"/>
        <v/>
      </c>
      <c r="F438" s="1" t="b">
        <f>IF(B438="",IF(Aloitus_Start!$D$1="Suomi","Tieto puuttuu: "&amp;B$3,IF(Aloitus_Start!$D$1="Svenska","Information saknas: "&amp;B$3)),"")</f>
        <v>0</v>
      </c>
      <c r="G438" s="1" t="b">
        <f>IF(C438="",IF(Aloitus_Start!$D$1="Suomi","Tieto puuttuu: "&amp;C$3,IF(Aloitus_Start!$D$1="Svenska","Information saknas: "&amp;C$3)),"")</f>
        <v>0</v>
      </c>
    </row>
    <row r="439" spans="1:7" ht="15" x14ac:dyDescent="0.15">
      <c r="A439" s="147"/>
      <c r="B439" s="147"/>
      <c r="C439" s="147"/>
      <c r="D439" s="1">
        <f t="shared" si="12"/>
        <v>0</v>
      </c>
      <c r="E439" s="1" t="str">
        <f t="shared" si="13"/>
        <v/>
      </c>
      <c r="F439" s="1" t="b">
        <f>IF(B439="",IF(Aloitus_Start!$D$1="Suomi","Tieto puuttuu: "&amp;B$3,IF(Aloitus_Start!$D$1="Svenska","Information saknas: "&amp;B$3)),"")</f>
        <v>0</v>
      </c>
      <c r="G439" s="1" t="b">
        <f>IF(C439="",IF(Aloitus_Start!$D$1="Suomi","Tieto puuttuu: "&amp;C$3,IF(Aloitus_Start!$D$1="Svenska","Information saknas: "&amp;C$3)),"")</f>
        <v>0</v>
      </c>
    </row>
    <row r="440" spans="1:7" ht="15" x14ac:dyDescent="0.15">
      <c r="A440" s="147"/>
      <c r="B440" s="147"/>
      <c r="C440" s="147"/>
      <c r="D440" s="1">
        <f t="shared" si="12"/>
        <v>0</v>
      </c>
      <c r="E440" s="1" t="str">
        <f t="shared" si="13"/>
        <v/>
      </c>
      <c r="F440" s="1" t="b">
        <f>IF(B440="",IF(Aloitus_Start!$D$1="Suomi","Tieto puuttuu: "&amp;B$3,IF(Aloitus_Start!$D$1="Svenska","Information saknas: "&amp;B$3)),"")</f>
        <v>0</v>
      </c>
      <c r="G440" s="1" t="b">
        <f>IF(C440="",IF(Aloitus_Start!$D$1="Suomi","Tieto puuttuu: "&amp;C$3,IF(Aloitus_Start!$D$1="Svenska","Information saknas: "&amp;C$3)),"")</f>
        <v>0</v>
      </c>
    </row>
    <row r="441" spans="1:7" ht="15" x14ac:dyDescent="0.15">
      <c r="A441" s="147"/>
      <c r="B441" s="147"/>
      <c r="C441" s="147"/>
      <c r="D441" s="1">
        <f t="shared" si="12"/>
        <v>0</v>
      </c>
      <c r="E441" s="1" t="str">
        <f t="shared" si="13"/>
        <v/>
      </c>
      <c r="F441" s="1" t="b">
        <f>IF(B441="",IF(Aloitus_Start!$D$1="Suomi","Tieto puuttuu: "&amp;B$3,IF(Aloitus_Start!$D$1="Svenska","Information saknas: "&amp;B$3)),"")</f>
        <v>0</v>
      </c>
      <c r="G441" s="1" t="b">
        <f>IF(C441="",IF(Aloitus_Start!$D$1="Suomi","Tieto puuttuu: "&amp;C$3,IF(Aloitus_Start!$D$1="Svenska","Information saknas: "&amp;C$3)),"")</f>
        <v>0</v>
      </c>
    </row>
    <row r="442" spans="1:7" ht="15" x14ac:dyDescent="0.15">
      <c r="A442" s="147"/>
      <c r="B442" s="147"/>
      <c r="C442" s="147"/>
      <c r="D442" s="1">
        <f t="shared" si="12"/>
        <v>0</v>
      </c>
      <c r="E442" s="1" t="str">
        <f t="shared" si="13"/>
        <v/>
      </c>
      <c r="F442" s="1" t="b">
        <f>IF(B442="",IF(Aloitus_Start!$D$1="Suomi","Tieto puuttuu: "&amp;B$3,IF(Aloitus_Start!$D$1="Svenska","Information saknas: "&amp;B$3)),"")</f>
        <v>0</v>
      </c>
      <c r="G442" s="1" t="b">
        <f>IF(C442="",IF(Aloitus_Start!$D$1="Suomi","Tieto puuttuu: "&amp;C$3,IF(Aloitus_Start!$D$1="Svenska","Information saknas: "&amp;C$3)),"")</f>
        <v>0</v>
      </c>
    </row>
    <row r="443" spans="1:7" ht="15" x14ac:dyDescent="0.15">
      <c r="A443" s="147"/>
      <c r="B443" s="147"/>
      <c r="C443" s="147"/>
      <c r="D443" s="1">
        <f t="shared" si="12"/>
        <v>0</v>
      </c>
      <c r="E443" s="1" t="str">
        <f t="shared" si="13"/>
        <v/>
      </c>
      <c r="F443" s="1" t="b">
        <f>IF(B443="",IF(Aloitus_Start!$D$1="Suomi","Tieto puuttuu: "&amp;B$3,IF(Aloitus_Start!$D$1="Svenska","Information saknas: "&amp;B$3)),"")</f>
        <v>0</v>
      </c>
      <c r="G443" s="1" t="b">
        <f>IF(C443="",IF(Aloitus_Start!$D$1="Suomi","Tieto puuttuu: "&amp;C$3,IF(Aloitus_Start!$D$1="Svenska","Information saknas: "&amp;C$3)),"")</f>
        <v>0</v>
      </c>
    </row>
    <row r="444" spans="1:7" ht="15" x14ac:dyDescent="0.15">
      <c r="A444" s="147"/>
      <c r="B444" s="147"/>
      <c r="C444" s="147"/>
      <c r="D444" s="1">
        <f t="shared" si="12"/>
        <v>0</v>
      </c>
      <c r="E444" s="1" t="str">
        <f t="shared" si="13"/>
        <v/>
      </c>
      <c r="F444" s="1" t="b">
        <f>IF(B444="",IF(Aloitus_Start!$D$1="Suomi","Tieto puuttuu: "&amp;B$3,IF(Aloitus_Start!$D$1="Svenska","Information saknas: "&amp;B$3)),"")</f>
        <v>0</v>
      </c>
      <c r="G444" s="1" t="b">
        <f>IF(C444="",IF(Aloitus_Start!$D$1="Suomi","Tieto puuttuu: "&amp;C$3,IF(Aloitus_Start!$D$1="Svenska","Information saknas: "&amp;C$3)),"")</f>
        <v>0</v>
      </c>
    </row>
    <row r="445" spans="1:7" ht="15" x14ac:dyDescent="0.15">
      <c r="A445" s="147"/>
      <c r="B445" s="147"/>
      <c r="C445" s="147"/>
      <c r="D445" s="1">
        <f t="shared" si="12"/>
        <v>0</v>
      </c>
      <c r="E445" s="1" t="str">
        <f t="shared" si="13"/>
        <v/>
      </c>
      <c r="F445" s="1" t="b">
        <f>IF(B445="",IF(Aloitus_Start!$D$1="Suomi","Tieto puuttuu: "&amp;B$3,IF(Aloitus_Start!$D$1="Svenska","Information saknas: "&amp;B$3)),"")</f>
        <v>0</v>
      </c>
      <c r="G445" s="1" t="b">
        <f>IF(C445="",IF(Aloitus_Start!$D$1="Suomi","Tieto puuttuu: "&amp;C$3,IF(Aloitus_Start!$D$1="Svenska","Information saknas: "&amp;C$3)),"")</f>
        <v>0</v>
      </c>
    </row>
    <row r="446" spans="1:7" ht="15" x14ac:dyDescent="0.15">
      <c r="A446" s="147"/>
      <c r="B446" s="147"/>
      <c r="C446" s="147"/>
      <c r="D446" s="1">
        <f t="shared" si="12"/>
        <v>0</v>
      </c>
      <c r="E446" s="1" t="str">
        <f t="shared" si="13"/>
        <v/>
      </c>
      <c r="F446" s="1" t="b">
        <f>IF(B446="",IF(Aloitus_Start!$D$1="Suomi","Tieto puuttuu: "&amp;B$3,IF(Aloitus_Start!$D$1="Svenska","Information saknas: "&amp;B$3)),"")</f>
        <v>0</v>
      </c>
      <c r="G446" s="1" t="b">
        <f>IF(C446="",IF(Aloitus_Start!$D$1="Suomi","Tieto puuttuu: "&amp;C$3,IF(Aloitus_Start!$D$1="Svenska","Information saknas: "&amp;C$3)),"")</f>
        <v>0</v>
      </c>
    </row>
    <row r="447" spans="1:7" ht="15" x14ac:dyDescent="0.15">
      <c r="A447" s="147"/>
      <c r="B447" s="147"/>
      <c r="C447" s="147"/>
      <c r="D447" s="1">
        <f t="shared" si="12"/>
        <v>0</v>
      </c>
      <c r="E447" s="1" t="str">
        <f t="shared" si="13"/>
        <v/>
      </c>
      <c r="F447" s="1" t="b">
        <f>IF(B447="",IF(Aloitus_Start!$D$1="Suomi","Tieto puuttuu: "&amp;B$3,IF(Aloitus_Start!$D$1="Svenska","Information saknas: "&amp;B$3)),"")</f>
        <v>0</v>
      </c>
      <c r="G447" s="1" t="b">
        <f>IF(C447="",IF(Aloitus_Start!$D$1="Suomi","Tieto puuttuu: "&amp;C$3,IF(Aloitus_Start!$D$1="Svenska","Information saknas: "&amp;C$3)),"")</f>
        <v>0</v>
      </c>
    </row>
    <row r="448" spans="1:7" ht="15" x14ac:dyDescent="0.15">
      <c r="A448" s="147"/>
      <c r="B448" s="147"/>
      <c r="C448" s="147"/>
      <c r="D448" s="1">
        <f t="shared" si="12"/>
        <v>0</v>
      </c>
      <c r="E448" s="1" t="str">
        <f t="shared" si="13"/>
        <v/>
      </c>
      <c r="F448" s="1" t="b">
        <f>IF(B448="",IF(Aloitus_Start!$D$1="Suomi","Tieto puuttuu: "&amp;B$3,IF(Aloitus_Start!$D$1="Svenska","Information saknas: "&amp;B$3)),"")</f>
        <v>0</v>
      </c>
      <c r="G448" s="1" t="b">
        <f>IF(C448="",IF(Aloitus_Start!$D$1="Suomi","Tieto puuttuu: "&amp;C$3,IF(Aloitus_Start!$D$1="Svenska","Information saknas: "&amp;C$3)),"")</f>
        <v>0</v>
      </c>
    </row>
    <row r="449" spans="1:7" ht="15" x14ac:dyDescent="0.15">
      <c r="A449" s="147"/>
      <c r="B449" s="147"/>
      <c r="C449" s="147"/>
      <c r="D449" s="1">
        <f t="shared" si="12"/>
        <v>0</v>
      </c>
      <c r="E449" s="1" t="str">
        <f t="shared" si="13"/>
        <v/>
      </c>
      <c r="F449" s="1" t="b">
        <f>IF(B449="",IF(Aloitus_Start!$D$1="Suomi","Tieto puuttuu: "&amp;B$3,IF(Aloitus_Start!$D$1="Svenska","Information saknas: "&amp;B$3)),"")</f>
        <v>0</v>
      </c>
      <c r="G449" s="1" t="b">
        <f>IF(C449="",IF(Aloitus_Start!$D$1="Suomi","Tieto puuttuu: "&amp;C$3,IF(Aloitus_Start!$D$1="Svenska","Information saknas: "&amp;C$3)),"")</f>
        <v>0</v>
      </c>
    </row>
    <row r="450" spans="1:7" ht="15" x14ac:dyDescent="0.15">
      <c r="A450" s="147"/>
      <c r="B450" s="147"/>
      <c r="C450" s="147"/>
      <c r="D450" s="1">
        <f t="shared" si="12"/>
        <v>0</v>
      </c>
      <c r="E450" s="1" t="str">
        <f t="shared" si="13"/>
        <v/>
      </c>
      <c r="F450" s="1" t="b">
        <f>IF(B450="",IF(Aloitus_Start!$D$1="Suomi","Tieto puuttuu: "&amp;B$3,IF(Aloitus_Start!$D$1="Svenska","Information saknas: "&amp;B$3)),"")</f>
        <v>0</v>
      </c>
      <c r="G450" s="1" t="b">
        <f>IF(C450="",IF(Aloitus_Start!$D$1="Suomi","Tieto puuttuu: "&amp;C$3,IF(Aloitus_Start!$D$1="Svenska","Information saknas: "&amp;C$3)),"")</f>
        <v>0</v>
      </c>
    </row>
    <row r="451" spans="1:7" ht="15" x14ac:dyDescent="0.15">
      <c r="A451" s="147"/>
      <c r="B451" s="147"/>
      <c r="C451" s="147"/>
      <c r="D451" s="1">
        <f t="shared" si="12"/>
        <v>0</v>
      </c>
      <c r="E451" s="1" t="str">
        <f t="shared" si="13"/>
        <v/>
      </c>
      <c r="F451" s="1" t="b">
        <f>IF(B451="",IF(Aloitus_Start!$D$1="Suomi","Tieto puuttuu: "&amp;B$3,IF(Aloitus_Start!$D$1="Svenska","Information saknas: "&amp;B$3)),"")</f>
        <v>0</v>
      </c>
      <c r="G451" s="1" t="b">
        <f>IF(C451="",IF(Aloitus_Start!$D$1="Suomi","Tieto puuttuu: "&amp;C$3,IF(Aloitus_Start!$D$1="Svenska","Information saknas: "&amp;C$3)),"")</f>
        <v>0</v>
      </c>
    </row>
    <row r="452" spans="1:7" ht="15" x14ac:dyDescent="0.15">
      <c r="A452" s="147"/>
      <c r="B452" s="147"/>
      <c r="C452" s="147"/>
      <c r="D452" s="1">
        <f t="shared" si="12"/>
        <v>0</v>
      </c>
      <c r="E452" s="1" t="str">
        <f t="shared" si="13"/>
        <v/>
      </c>
      <c r="F452" s="1" t="b">
        <f>IF(B452="",IF(Aloitus_Start!$D$1="Suomi","Tieto puuttuu: "&amp;B$3,IF(Aloitus_Start!$D$1="Svenska","Information saknas: "&amp;B$3)),"")</f>
        <v>0</v>
      </c>
      <c r="G452" s="1" t="b">
        <f>IF(C452="",IF(Aloitus_Start!$D$1="Suomi","Tieto puuttuu: "&amp;C$3,IF(Aloitus_Start!$D$1="Svenska","Information saknas: "&amp;C$3)),"")</f>
        <v>0</v>
      </c>
    </row>
    <row r="453" spans="1:7" ht="15" x14ac:dyDescent="0.15">
      <c r="A453" s="147"/>
      <c r="B453" s="147"/>
      <c r="C453" s="147"/>
      <c r="D453" s="1">
        <f t="shared" si="12"/>
        <v>0</v>
      </c>
      <c r="E453" s="1" t="str">
        <f t="shared" si="13"/>
        <v/>
      </c>
      <c r="F453" s="1" t="b">
        <f>IF(B453="",IF(Aloitus_Start!$D$1="Suomi","Tieto puuttuu: "&amp;B$3,IF(Aloitus_Start!$D$1="Svenska","Information saknas: "&amp;B$3)),"")</f>
        <v>0</v>
      </c>
      <c r="G453" s="1" t="b">
        <f>IF(C453="",IF(Aloitus_Start!$D$1="Suomi","Tieto puuttuu: "&amp;C$3,IF(Aloitus_Start!$D$1="Svenska","Information saknas: "&amp;C$3)),"")</f>
        <v>0</v>
      </c>
    </row>
    <row r="454" spans="1:7" ht="15" x14ac:dyDescent="0.15">
      <c r="A454" s="147"/>
      <c r="B454" s="147"/>
      <c r="C454" s="147"/>
      <c r="D454" s="1">
        <f t="shared" ref="D454:D517" si="14">IF(B454=" ","",C454-B454)</f>
        <v>0</v>
      </c>
      <c r="E454" s="1" t="str">
        <f t="shared" ref="E454:E517" si="15">IF(B454="","",IF(B454=0,"",IF(B454=" ","",(C454/B454)-1)))</f>
        <v/>
      </c>
      <c r="F454" s="1" t="b">
        <f>IF(B454="",IF(Aloitus_Start!$D$1="Suomi","Tieto puuttuu: "&amp;B$3,IF(Aloitus_Start!$D$1="Svenska","Information saknas: "&amp;B$3)),"")</f>
        <v>0</v>
      </c>
      <c r="G454" s="1" t="b">
        <f>IF(C454="",IF(Aloitus_Start!$D$1="Suomi","Tieto puuttuu: "&amp;C$3,IF(Aloitus_Start!$D$1="Svenska","Information saknas: "&amp;C$3)),"")</f>
        <v>0</v>
      </c>
    </row>
    <row r="455" spans="1:7" ht="15" x14ac:dyDescent="0.15">
      <c r="A455" s="147"/>
      <c r="B455" s="147"/>
      <c r="C455" s="147"/>
      <c r="D455" s="1">
        <f t="shared" si="14"/>
        <v>0</v>
      </c>
      <c r="E455" s="1" t="str">
        <f t="shared" si="15"/>
        <v/>
      </c>
      <c r="F455" s="1" t="b">
        <f>IF(B455="",IF(Aloitus_Start!$D$1="Suomi","Tieto puuttuu: "&amp;B$3,IF(Aloitus_Start!$D$1="Svenska","Information saknas: "&amp;B$3)),"")</f>
        <v>0</v>
      </c>
      <c r="G455" s="1" t="b">
        <f>IF(C455="",IF(Aloitus_Start!$D$1="Suomi","Tieto puuttuu: "&amp;C$3,IF(Aloitus_Start!$D$1="Svenska","Information saknas: "&amp;C$3)),"")</f>
        <v>0</v>
      </c>
    </row>
    <row r="456" spans="1:7" ht="15" x14ac:dyDescent="0.15">
      <c r="A456" s="147"/>
      <c r="B456" s="147"/>
      <c r="C456" s="147"/>
      <c r="D456" s="1">
        <f t="shared" si="14"/>
        <v>0</v>
      </c>
      <c r="E456" s="1" t="str">
        <f t="shared" si="15"/>
        <v/>
      </c>
      <c r="F456" s="1" t="b">
        <f>IF(B456="",IF(Aloitus_Start!$D$1="Suomi","Tieto puuttuu: "&amp;B$3,IF(Aloitus_Start!$D$1="Svenska","Information saknas: "&amp;B$3)),"")</f>
        <v>0</v>
      </c>
      <c r="G456" s="1" t="b">
        <f>IF(C456="",IF(Aloitus_Start!$D$1="Suomi","Tieto puuttuu: "&amp;C$3,IF(Aloitus_Start!$D$1="Svenska","Information saknas: "&amp;C$3)),"")</f>
        <v>0</v>
      </c>
    </row>
    <row r="457" spans="1:7" ht="15" x14ac:dyDescent="0.15">
      <c r="A457" s="147"/>
      <c r="B457" s="147"/>
      <c r="C457" s="147"/>
      <c r="D457" s="1">
        <f t="shared" si="14"/>
        <v>0</v>
      </c>
      <c r="E457" s="1" t="str">
        <f t="shared" si="15"/>
        <v/>
      </c>
      <c r="F457" s="1" t="b">
        <f>IF(B457="",IF(Aloitus_Start!$D$1="Suomi","Tieto puuttuu: "&amp;B$3,IF(Aloitus_Start!$D$1="Svenska","Information saknas: "&amp;B$3)),"")</f>
        <v>0</v>
      </c>
      <c r="G457" s="1" t="b">
        <f>IF(C457="",IF(Aloitus_Start!$D$1="Suomi","Tieto puuttuu: "&amp;C$3,IF(Aloitus_Start!$D$1="Svenska","Information saknas: "&amp;C$3)),"")</f>
        <v>0</v>
      </c>
    </row>
    <row r="458" spans="1:7" ht="15" x14ac:dyDescent="0.15">
      <c r="A458" s="147"/>
      <c r="B458" s="147"/>
      <c r="C458" s="147"/>
      <c r="D458" s="1">
        <f t="shared" si="14"/>
        <v>0</v>
      </c>
      <c r="E458" s="1" t="str">
        <f t="shared" si="15"/>
        <v/>
      </c>
      <c r="F458" s="1" t="b">
        <f>IF(B458="",IF(Aloitus_Start!$D$1="Suomi","Tieto puuttuu: "&amp;B$3,IF(Aloitus_Start!$D$1="Svenska","Information saknas: "&amp;B$3)),"")</f>
        <v>0</v>
      </c>
      <c r="G458" s="1" t="b">
        <f>IF(C458="",IF(Aloitus_Start!$D$1="Suomi","Tieto puuttuu: "&amp;C$3,IF(Aloitus_Start!$D$1="Svenska","Information saknas: "&amp;C$3)),"")</f>
        <v>0</v>
      </c>
    </row>
    <row r="459" spans="1:7" ht="15" x14ac:dyDescent="0.15">
      <c r="A459" s="147"/>
      <c r="B459" s="147"/>
      <c r="C459" s="147"/>
      <c r="D459" s="1">
        <f t="shared" si="14"/>
        <v>0</v>
      </c>
      <c r="E459" s="1" t="str">
        <f t="shared" si="15"/>
        <v/>
      </c>
      <c r="F459" s="1" t="b">
        <f>IF(B459="",IF(Aloitus_Start!$D$1="Suomi","Tieto puuttuu: "&amp;B$3,IF(Aloitus_Start!$D$1="Svenska","Information saknas: "&amp;B$3)),"")</f>
        <v>0</v>
      </c>
      <c r="G459" s="1" t="b">
        <f>IF(C459="",IF(Aloitus_Start!$D$1="Suomi","Tieto puuttuu: "&amp;C$3,IF(Aloitus_Start!$D$1="Svenska","Information saknas: "&amp;C$3)),"")</f>
        <v>0</v>
      </c>
    </row>
    <row r="460" spans="1:7" ht="15" x14ac:dyDescent="0.15">
      <c r="A460" s="147"/>
      <c r="B460" s="147"/>
      <c r="C460" s="147"/>
      <c r="D460" s="1">
        <f t="shared" si="14"/>
        <v>0</v>
      </c>
      <c r="E460" s="1" t="str">
        <f t="shared" si="15"/>
        <v/>
      </c>
      <c r="F460" s="1" t="b">
        <f>IF(B460="",IF(Aloitus_Start!$D$1="Suomi","Tieto puuttuu: "&amp;B$3,IF(Aloitus_Start!$D$1="Svenska","Information saknas: "&amp;B$3)),"")</f>
        <v>0</v>
      </c>
      <c r="G460" s="1" t="b">
        <f>IF(C460="",IF(Aloitus_Start!$D$1="Suomi","Tieto puuttuu: "&amp;C$3,IF(Aloitus_Start!$D$1="Svenska","Information saknas: "&amp;C$3)),"")</f>
        <v>0</v>
      </c>
    </row>
    <row r="461" spans="1:7" ht="15" x14ac:dyDescent="0.15">
      <c r="A461" s="147"/>
      <c r="B461" s="147"/>
      <c r="C461" s="147"/>
      <c r="D461" s="1">
        <f t="shared" si="14"/>
        <v>0</v>
      </c>
      <c r="E461" s="1" t="str">
        <f t="shared" si="15"/>
        <v/>
      </c>
      <c r="F461" s="1" t="b">
        <f>IF(B461="",IF(Aloitus_Start!$D$1="Suomi","Tieto puuttuu: "&amp;B$3,IF(Aloitus_Start!$D$1="Svenska","Information saknas: "&amp;B$3)),"")</f>
        <v>0</v>
      </c>
      <c r="G461" s="1" t="b">
        <f>IF(C461="",IF(Aloitus_Start!$D$1="Suomi","Tieto puuttuu: "&amp;C$3,IF(Aloitus_Start!$D$1="Svenska","Information saknas: "&amp;C$3)),"")</f>
        <v>0</v>
      </c>
    </row>
    <row r="462" spans="1:7" ht="15" x14ac:dyDescent="0.15">
      <c r="A462" s="147"/>
      <c r="B462" s="147"/>
      <c r="C462" s="147"/>
      <c r="D462" s="1">
        <f t="shared" si="14"/>
        <v>0</v>
      </c>
      <c r="E462" s="1" t="str">
        <f t="shared" si="15"/>
        <v/>
      </c>
      <c r="F462" s="1" t="b">
        <f>IF(B462="",IF(Aloitus_Start!$D$1="Suomi","Tieto puuttuu: "&amp;B$3,IF(Aloitus_Start!$D$1="Svenska","Information saknas: "&amp;B$3)),"")</f>
        <v>0</v>
      </c>
      <c r="G462" s="1" t="b">
        <f>IF(C462="",IF(Aloitus_Start!$D$1="Suomi","Tieto puuttuu: "&amp;C$3,IF(Aloitus_Start!$D$1="Svenska","Information saknas: "&amp;C$3)),"")</f>
        <v>0</v>
      </c>
    </row>
    <row r="463" spans="1:7" ht="15" x14ac:dyDescent="0.15">
      <c r="A463" s="147"/>
      <c r="B463" s="147"/>
      <c r="C463" s="147"/>
      <c r="D463" s="1">
        <f t="shared" si="14"/>
        <v>0</v>
      </c>
      <c r="E463" s="1" t="str">
        <f t="shared" si="15"/>
        <v/>
      </c>
      <c r="F463" s="1" t="b">
        <f>IF(B463="",IF(Aloitus_Start!$D$1="Suomi","Tieto puuttuu: "&amp;B$3,IF(Aloitus_Start!$D$1="Svenska","Information saknas: "&amp;B$3)),"")</f>
        <v>0</v>
      </c>
      <c r="G463" s="1" t="b">
        <f>IF(C463="",IF(Aloitus_Start!$D$1="Suomi","Tieto puuttuu: "&amp;C$3,IF(Aloitus_Start!$D$1="Svenska","Information saknas: "&amp;C$3)),"")</f>
        <v>0</v>
      </c>
    </row>
    <row r="464" spans="1:7" ht="15" x14ac:dyDescent="0.15">
      <c r="A464" s="147"/>
      <c r="B464" s="147"/>
      <c r="C464" s="147"/>
      <c r="D464" s="1">
        <f t="shared" si="14"/>
        <v>0</v>
      </c>
      <c r="E464" s="1" t="str">
        <f t="shared" si="15"/>
        <v/>
      </c>
      <c r="F464" s="1" t="b">
        <f>IF(B464="",IF(Aloitus_Start!$D$1="Suomi","Tieto puuttuu: "&amp;B$3,IF(Aloitus_Start!$D$1="Svenska","Information saknas: "&amp;B$3)),"")</f>
        <v>0</v>
      </c>
      <c r="G464" s="1" t="b">
        <f>IF(C464="",IF(Aloitus_Start!$D$1="Suomi","Tieto puuttuu: "&amp;C$3,IF(Aloitus_Start!$D$1="Svenska","Information saknas: "&amp;C$3)),"")</f>
        <v>0</v>
      </c>
    </row>
    <row r="465" spans="1:7" ht="15" x14ac:dyDescent="0.15">
      <c r="A465" s="147"/>
      <c r="B465" s="147"/>
      <c r="C465" s="147"/>
      <c r="D465" s="1">
        <f t="shared" si="14"/>
        <v>0</v>
      </c>
      <c r="E465" s="1" t="str">
        <f t="shared" si="15"/>
        <v/>
      </c>
      <c r="F465" s="1" t="b">
        <f>IF(B465="",IF(Aloitus_Start!$D$1="Suomi","Tieto puuttuu: "&amp;B$3,IF(Aloitus_Start!$D$1="Svenska","Information saknas: "&amp;B$3)),"")</f>
        <v>0</v>
      </c>
      <c r="G465" s="1" t="b">
        <f>IF(C465="",IF(Aloitus_Start!$D$1="Suomi","Tieto puuttuu: "&amp;C$3,IF(Aloitus_Start!$D$1="Svenska","Information saknas: "&amp;C$3)),"")</f>
        <v>0</v>
      </c>
    </row>
    <row r="466" spans="1:7" ht="15" x14ac:dyDescent="0.15">
      <c r="A466" s="147"/>
      <c r="B466" s="147"/>
      <c r="C466" s="147"/>
      <c r="D466" s="1">
        <f t="shared" si="14"/>
        <v>0</v>
      </c>
      <c r="E466" s="1" t="str">
        <f t="shared" si="15"/>
        <v/>
      </c>
      <c r="F466" s="1" t="b">
        <f>IF(B466="",IF(Aloitus_Start!$D$1="Suomi","Tieto puuttuu: "&amp;B$3,IF(Aloitus_Start!$D$1="Svenska","Information saknas: "&amp;B$3)),"")</f>
        <v>0</v>
      </c>
      <c r="G466" s="1" t="b">
        <f>IF(C466="",IF(Aloitus_Start!$D$1="Suomi","Tieto puuttuu: "&amp;C$3,IF(Aloitus_Start!$D$1="Svenska","Information saknas: "&amp;C$3)),"")</f>
        <v>0</v>
      </c>
    </row>
    <row r="467" spans="1:7" ht="15" x14ac:dyDescent="0.15">
      <c r="A467" s="147"/>
      <c r="B467" s="147"/>
      <c r="C467" s="147"/>
      <c r="D467" s="1">
        <f t="shared" si="14"/>
        <v>0</v>
      </c>
      <c r="E467" s="1" t="str">
        <f t="shared" si="15"/>
        <v/>
      </c>
      <c r="F467" s="1" t="b">
        <f>IF(B467="",IF(Aloitus_Start!$D$1="Suomi","Tieto puuttuu: "&amp;B$3,IF(Aloitus_Start!$D$1="Svenska","Information saknas: "&amp;B$3)),"")</f>
        <v>0</v>
      </c>
      <c r="G467" s="1" t="b">
        <f>IF(C467="",IF(Aloitus_Start!$D$1="Suomi","Tieto puuttuu: "&amp;C$3,IF(Aloitus_Start!$D$1="Svenska","Information saknas: "&amp;C$3)),"")</f>
        <v>0</v>
      </c>
    </row>
    <row r="468" spans="1:7" ht="15" x14ac:dyDescent="0.15">
      <c r="A468" s="147"/>
      <c r="B468" s="147"/>
      <c r="C468" s="147"/>
      <c r="D468" s="1">
        <f t="shared" si="14"/>
        <v>0</v>
      </c>
      <c r="E468" s="1" t="str">
        <f t="shared" si="15"/>
        <v/>
      </c>
      <c r="F468" s="1" t="b">
        <f>IF(B468="",IF(Aloitus_Start!$D$1="Suomi","Tieto puuttuu: "&amp;B$3,IF(Aloitus_Start!$D$1="Svenska","Information saknas: "&amp;B$3)),"")</f>
        <v>0</v>
      </c>
      <c r="G468" s="1" t="b">
        <f>IF(C468="",IF(Aloitus_Start!$D$1="Suomi","Tieto puuttuu: "&amp;C$3,IF(Aloitus_Start!$D$1="Svenska","Information saknas: "&amp;C$3)),"")</f>
        <v>0</v>
      </c>
    </row>
    <row r="469" spans="1:7" ht="15" x14ac:dyDescent="0.15">
      <c r="A469" s="147"/>
      <c r="B469" s="147"/>
      <c r="C469" s="147"/>
      <c r="D469" s="1">
        <f t="shared" si="14"/>
        <v>0</v>
      </c>
      <c r="E469" s="1" t="str">
        <f t="shared" si="15"/>
        <v/>
      </c>
      <c r="F469" s="1" t="b">
        <f>IF(B469="",IF(Aloitus_Start!$D$1="Suomi","Tieto puuttuu: "&amp;B$3,IF(Aloitus_Start!$D$1="Svenska","Information saknas: "&amp;B$3)),"")</f>
        <v>0</v>
      </c>
      <c r="G469" s="1" t="b">
        <f>IF(C469="",IF(Aloitus_Start!$D$1="Suomi","Tieto puuttuu: "&amp;C$3,IF(Aloitus_Start!$D$1="Svenska","Information saknas: "&amp;C$3)),"")</f>
        <v>0</v>
      </c>
    </row>
    <row r="470" spans="1:7" ht="15" x14ac:dyDescent="0.15">
      <c r="A470" s="147"/>
      <c r="B470" s="147"/>
      <c r="C470" s="147"/>
      <c r="D470" s="1">
        <f t="shared" si="14"/>
        <v>0</v>
      </c>
      <c r="E470" s="1" t="str">
        <f t="shared" si="15"/>
        <v/>
      </c>
      <c r="F470" s="1" t="b">
        <f>IF(B470="",IF(Aloitus_Start!$D$1="Suomi","Tieto puuttuu: "&amp;B$3,IF(Aloitus_Start!$D$1="Svenska","Information saknas: "&amp;B$3)),"")</f>
        <v>0</v>
      </c>
      <c r="G470" s="1" t="b">
        <f>IF(C470="",IF(Aloitus_Start!$D$1="Suomi","Tieto puuttuu: "&amp;C$3,IF(Aloitus_Start!$D$1="Svenska","Information saknas: "&amp;C$3)),"")</f>
        <v>0</v>
      </c>
    </row>
    <row r="471" spans="1:7" ht="15" x14ac:dyDescent="0.15">
      <c r="A471" s="147"/>
      <c r="B471" s="147"/>
      <c r="C471" s="147"/>
      <c r="D471" s="1">
        <f t="shared" si="14"/>
        <v>0</v>
      </c>
      <c r="E471" s="1" t="str">
        <f t="shared" si="15"/>
        <v/>
      </c>
      <c r="F471" s="1" t="b">
        <f>IF(B471="",IF(Aloitus_Start!$D$1="Suomi","Tieto puuttuu: "&amp;B$3,IF(Aloitus_Start!$D$1="Svenska","Information saknas: "&amp;B$3)),"")</f>
        <v>0</v>
      </c>
      <c r="G471" s="1" t="b">
        <f>IF(C471="",IF(Aloitus_Start!$D$1="Suomi","Tieto puuttuu: "&amp;C$3,IF(Aloitus_Start!$D$1="Svenska","Information saknas: "&amp;C$3)),"")</f>
        <v>0</v>
      </c>
    </row>
    <row r="472" spans="1:7" ht="15" x14ac:dyDescent="0.15">
      <c r="A472" s="147"/>
      <c r="B472" s="147"/>
      <c r="C472" s="147"/>
      <c r="D472" s="1">
        <f t="shared" si="14"/>
        <v>0</v>
      </c>
      <c r="E472" s="1" t="str">
        <f t="shared" si="15"/>
        <v/>
      </c>
      <c r="F472" s="1" t="b">
        <f>IF(B472="",IF(Aloitus_Start!$D$1="Suomi","Tieto puuttuu: "&amp;B$3,IF(Aloitus_Start!$D$1="Svenska","Information saknas: "&amp;B$3)),"")</f>
        <v>0</v>
      </c>
      <c r="G472" s="1" t="b">
        <f>IF(C472="",IF(Aloitus_Start!$D$1="Suomi","Tieto puuttuu: "&amp;C$3,IF(Aloitus_Start!$D$1="Svenska","Information saknas: "&amp;C$3)),"")</f>
        <v>0</v>
      </c>
    </row>
    <row r="473" spans="1:7" ht="15" x14ac:dyDescent="0.15">
      <c r="A473" s="147"/>
      <c r="B473" s="147"/>
      <c r="C473" s="147"/>
      <c r="D473" s="1">
        <f t="shared" si="14"/>
        <v>0</v>
      </c>
      <c r="E473" s="1" t="str">
        <f t="shared" si="15"/>
        <v/>
      </c>
      <c r="F473" s="1" t="b">
        <f>IF(B473="",IF(Aloitus_Start!$D$1="Suomi","Tieto puuttuu: "&amp;B$3,IF(Aloitus_Start!$D$1="Svenska","Information saknas: "&amp;B$3)),"")</f>
        <v>0</v>
      </c>
      <c r="G473" s="1" t="b">
        <f>IF(C473="",IF(Aloitus_Start!$D$1="Suomi","Tieto puuttuu: "&amp;C$3,IF(Aloitus_Start!$D$1="Svenska","Information saknas: "&amp;C$3)),"")</f>
        <v>0</v>
      </c>
    </row>
    <row r="474" spans="1:7" ht="15" x14ac:dyDescent="0.15">
      <c r="A474" s="147"/>
      <c r="B474" s="147"/>
      <c r="C474" s="147"/>
      <c r="D474" s="1">
        <f t="shared" si="14"/>
        <v>0</v>
      </c>
      <c r="E474" s="1" t="str">
        <f t="shared" si="15"/>
        <v/>
      </c>
      <c r="F474" s="1" t="b">
        <f>IF(B474="",IF(Aloitus_Start!$D$1="Suomi","Tieto puuttuu: "&amp;B$3,IF(Aloitus_Start!$D$1="Svenska","Information saknas: "&amp;B$3)),"")</f>
        <v>0</v>
      </c>
      <c r="G474" s="1" t="b">
        <f>IF(C474="",IF(Aloitus_Start!$D$1="Suomi","Tieto puuttuu: "&amp;C$3,IF(Aloitus_Start!$D$1="Svenska","Information saknas: "&amp;C$3)),"")</f>
        <v>0</v>
      </c>
    </row>
    <row r="475" spans="1:7" ht="15" x14ac:dyDescent="0.15">
      <c r="A475" s="147"/>
      <c r="B475" s="147"/>
      <c r="C475" s="147"/>
      <c r="D475" s="1">
        <f t="shared" si="14"/>
        <v>0</v>
      </c>
      <c r="E475" s="1" t="str">
        <f t="shared" si="15"/>
        <v/>
      </c>
      <c r="F475" s="1" t="b">
        <f>IF(B475="",IF(Aloitus_Start!$D$1="Suomi","Tieto puuttuu: "&amp;B$3,IF(Aloitus_Start!$D$1="Svenska","Information saknas: "&amp;B$3)),"")</f>
        <v>0</v>
      </c>
      <c r="G475" s="1" t="b">
        <f>IF(C475="",IF(Aloitus_Start!$D$1="Suomi","Tieto puuttuu: "&amp;C$3,IF(Aloitus_Start!$D$1="Svenska","Information saknas: "&amp;C$3)),"")</f>
        <v>0</v>
      </c>
    </row>
    <row r="476" spans="1:7" ht="15" x14ac:dyDescent="0.15">
      <c r="A476" s="147"/>
      <c r="B476" s="147"/>
      <c r="C476" s="147"/>
      <c r="D476" s="1">
        <f t="shared" si="14"/>
        <v>0</v>
      </c>
      <c r="E476" s="1" t="str">
        <f t="shared" si="15"/>
        <v/>
      </c>
      <c r="F476" s="1" t="b">
        <f>IF(B476="",IF(Aloitus_Start!$D$1="Suomi","Tieto puuttuu: "&amp;B$3,IF(Aloitus_Start!$D$1="Svenska","Information saknas: "&amp;B$3)),"")</f>
        <v>0</v>
      </c>
      <c r="G476" s="1" t="b">
        <f>IF(C476="",IF(Aloitus_Start!$D$1="Suomi","Tieto puuttuu: "&amp;C$3,IF(Aloitus_Start!$D$1="Svenska","Information saknas: "&amp;C$3)),"")</f>
        <v>0</v>
      </c>
    </row>
    <row r="477" spans="1:7" ht="15" x14ac:dyDescent="0.15">
      <c r="A477" s="147"/>
      <c r="B477" s="147"/>
      <c r="C477" s="147"/>
      <c r="D477" s="1">
        <f t="shared" si="14"/>
        <v>0</v>
      </c>
      <c r="E477" s="1" t="str">
        <f t="shared" si="15"/>
        <v/>
      </c>
      <c r="F477" s="1" t="b">
        <f>IF(B477="",IF(Aloitus_Start!$D$1="Suomi","Tieto puuttuu: "&amp;B$3,IF(Aloitus_Start!$D$1="Svenska","Information saknas: "&amp;B$3)),"")</f>
        <v>0</v>
      </c>
      <c r="G477" s="1" t="b">
        <f>IF(C477="",IF(Aloitus_Start!$D$1="Suomi","Tieto puuttuu: "&amp;C$3,IF(Aloitus_Start!$D$1="Svenska","Information saknas: "&amp;C$3)),"")</f>
        <v>0</v>
      </c>
    </row>
    <row r="478" spans="1:7" ht="15" x14ac:dyDescent="0.15">
      <c r="A478" s="147"/>
      <c r="B478" s="147"/>
      <c r="C478" s="147"/>
      <c r="D478" s="1">
        <f t="shared" si="14"/>
        <v>0</v>
      </c>
      <c r="E478" s="1" t="str">
        <f t="shared" si="15"/>
        <v/>
      </c>
      <c r="F478" s="1" t="b">
        <f>IF(B478="",IF(Aloitus_Start!$D$1="Suomi","Tieto puuttuu: "&amp;B$3,IF(Aloitus_Start!$D$1="Svenska","Information saknas: "&amp;B$3)),"")</f>
        <v>0</v>
      </c>
      <c r="G478" s="1" t="b">
        <f>IF(C478="",IF(Aloitus_Start!$D$1="Suomi","Tieto puuttuu: "&amp;C$3,IF(Aloitus_Start!$D$1="Svenska","Information saknas: "&amp;C$3)),"")</f>
        <v>0</v>
      </c>
    </row>
    <row r="479" spans="1:7" ht="15" x14ac:dyDescent="0.15">
      <c r="A479" s="147"/>
      <c r="B479" s="147"/>
      <c r="C479" s="147"/>
      <c r="D479" s="1">
        <f t="shared" si="14"/>
        <v>0</v>
      </c>
      <c r="E479" s="1" t="str">
        <f t="shared" si="15"/>
        <v/>
      </c>
      <c r="F479" s="1" t="b">
        <f>IF(B479="",IF(Aloitus_Start!$D$1="Suomi","Tieto puuttuu: "&amp;B$3,IF(Aloitus_Start!$D$1="Svenska","Information saknas: "&amp;B$3)),"")</f>
        <v>0</v>
      </c>
      <c r="G479" s="1" t="b">
        <f>IF(C479="",IF(Aloitus_Start!$D$1="Suomi","Tieto puuttuu: "&amp;C$3,IF(Aloitus_Start!$D$1="Svenska","Information saknas: "&amp;C$3)),"")</f>
        <v>0</v>
      </c>
    </row>
    <row r="480" spans="1:7" ht="15" x14ac:dyDescent="0.15">
      <c r="A480" s="147"/>
      <c r="B480" s="147"/>
      <c r="C480" s="147"/>
      <c r="D480" s="1">
        <f t="shared" si="14"/>
        <v>0</v>
      </c>
      <c r="E480" s="1" t="str">
        <f t="shared" si="15"/>
        <v/>
      </c>
      <c r="F480" s="1" t="b">
        <f>IF(B480="",IF(Aloitus_Start!$D$1="Suomi","Tieto puuttuu: "&amp;B$3,IF(Aloitus_Start!$D$1="Svenska","Information saknas: "&amp;B$3)),"")</f>
        <v>0</v>
      </c>
      <c r="G480" s="1" t="b">
        <f>IF(C480="",IF(Aloitus_Start!$D$1="Suomi","Tieto puuttuu: "&amp;C$3,IF(Aloitus_Start!$D$1="Svenska","Information saknas: "&amp;C$3)),"")</f>
        <v>0</v>
      </c>
    </row>
    <row r="481" spans="1:7" ht="15" x14ac:dyDescent="0.15">
      <c r="A481" s="147"/>
      <c r="B481" s="147"/>
      <c r="C481" s="147"/>
      <c r="D481" s="1">
        <f t="shared" si="14"/>
        <v>0</v>
      </c>
      <c r="E481" s="1" t="str">
        <f t="shared" si="15"/>
        <v/>
      </c>
      <c r="F481" s="1" t="b">
        <f>IF(B481="",IF(Aloitus_Start!$D$1="Suomi","Tieto puuttuu: "&amp;B$3,IF(Aloitus_Start!$D$1="Svenska","Information saknas: "&amp;B$3)),"")</f>
        <v>0</v>
      </c>
      <c r="G481" s="1" t="b">
        <f>IF(C481="",IF(Aloitus_Start!$D$1="Suomi","Tieto puuttuu: "&amp;C$3,IF(Aloitus_Start!$D$1="Svenska","Information saknas: "&amp;C$3)),"")</f>
        <v>0</v>
      </c>
    </row>
    <row r="482" spans="1:7" ht="15" x14ac:dyDescent="0.15">
      <c r="A482" s="147"/>
      <c r="B482" s="147"/>
      <c r="C482" s="147"/>
      <c r="D482" s="1">
        <f t="shared" si="14"/>
        <v>0</v>
      </c>
      <c r="E482" s="1" t="str">
        <f t="shared" si="15"/>
        <v/>
      </c>
      <c r="F482" s="1" t="b">
        <f>IF(B482="",IF(Aloitus_Start!$D$1="Suomi","Tieto puuttuu: "&amp;B$3,IF(Aloitus_Start!$D$1="Svenska","Information saknas: "&amp;B$3)),"")</f>
        <v>0</v>
      </c>
      <c r="G482" s="1" t="b">
        <f>IF(C482="",IF(Aloitus_Start!$D$1="Suomi","Tieto puuttuu: "&amp;C$3,IF(Aloitus_Start!$D$1="Svenska","Information saknas: "&amp;C$3)),"")</f>
        <v>0</v>
      </c>
    </row>
    <row r="483" spans="1:7" ht="15" x14ac:dyDescent="0.15">
      <c r="A483" s="147"/>
      <c r="B483" s="147"/>
      <c r="C483" s="147"/>
      <c r="D483" s="1">
        <f t="shared" si="14"/>
        <v>0</v>
      </c>
      <c r="E483" s="1" t="str">
        <f t="shared" si="15"/>
        <v/>
      </c>
      <c r="F483" s="1" t="b">
        <f>IF(B483="",IF(Aloitus_Start!$D$1="Suomi","Tieto puuttuu: "&amp;B$3,IF(Aloitus_Start!$D$1="Svenska","Information saknas: "&amp;B$3)),"")</f>
        <v>0</v>
      </c>
      <c r="G483" s="1" t="b">
        <f>IF(C483="",IF(Aloitus_Start!$D$1="Suomi","Tieto puuttuu: "&amp;C$3,IF(Aloitus_Start!$D$1="Svenska","Information saknas: "&amp;C$3)),"")</f>
        <v>0</v>
      </c>
    </row>
    <row r="484" spans="1:7" ht="15" x14ac:dyDescent="0.15">
      <c r="A484" s="147"/>
      <c r="B484" s="147"/>
      <c r="C484" s="147"/>
      <c r="D484" s="1">
        <f t="shared" si="14"/>
        <v>0</v>
      </c>
      <c r="E484" s="1" t="str">
        <f t="shared" si="15"/>
        <v/>
      </c>
      <c r="F484" s="1" t="b">
        <f>IF(B484="",IF(Aloitus_Start!$D$1="Suomi","Tieto puuttuu: "&amp;B$3,IF(Aloitus_Start!$D$1="Svenska","Information saknas: "&amp;B$3)),"")</f>
        <v>0</v>
      </c>
      <c r="G484" s="1" t="b">
        <f>IF(C484="",IF(Aloitus_Start!$D$1="Suomi","Tieto puuttuu: "&amp;C$3,IF(Aloitus_Start!$D$1="Svenska","Information saknas: "&amp;C$3)),"")</f>
        <v>0</v>
      </c>
    </row>
    <row r="485" spans="1:7" ht="15" x14ac:dyDescent="0.15">
      <c r="A485" s="147"/>
      <c r="B485" s="147"/>
      <c r="C485" s="147"/>
      <c r="D485" s="1">
        <f t="shared" si="14"/>
        <v>0</v>
      </c>
      <c r="E485" s="1" t="str">
        <f t="shared" si="15"/>
        <v/>
      </c>
      <c r="F485" s="1" t="b">
        <f>IF(B485="",IF(Aloitus_Start!$D$1="Suomi","Tieto puuttuu: "&amp;B$3,IF(Aloitus_Start!$D$1="Svenska","Information saknas: "&amp;B$3)),"")</f>
        <v>0</v>
      </c>
      <c r="G485" s="1" t="b">
        <f>IF(C485="",IF(Aloitus_Start!$D$1="Suomi","Tieto puuttuu: "&amp;C$3,IF(Aloitus_Start!$D$1="Svenska","Information saknas: "&amp;C$3)),"")</f>
        <v>0</v>
      </c>
    </row>
    <row r="486" spans="1:7" ht="15" x14ac:dyDescent="0.15">
      <c r="A486" s="147"/>
      <c r="B486" s="147"/>
      <c r="C486" s="147"/>
      <c r="D486" s="1">
        <f t="shared" si="14"/>
        <v>0</v>
      </c>
      <c r="E486" s="1" t="str">
        <f t="shared" si="15"/>
        <v/>
      </c>
      <c r="F486" s="1" t="b">
        <f>IF(B486="",IF(Aloitus_Start!$D$1="Suomi","Tieto puuttuu: "&amp;B$3,IF(Aloitus_Start!$D$1="Svenska","Information saknas: "&amp;B$3)),"")</f>
        <v>0</v>
      </c>
      <c r="G486" s="1" t="b">
        <f>IF(C486="",IF(Aloitus_Start!$D$1="Suomi","Tieto puuttuu: "&amp;C$3,IF(Aloitus_Start!$D$1="Svenska","Information saknas: "&amp;C$3)),"")</f>
        <v>0</v>
      </c>
    </row>
    <row r="487" spans="1:7" ht="15" x14ac:dyDescent="0.15">
      <c r="A487" s="147"/>
      <c r="B487" s="147"/>
      <c r="C487" s="147"/>
      <c r="D487" s="1">
        <f t="shared" si="14"/>
        <v>0</v>
      </c>
      <c r="E487" s="1" t="str">
        <f t="shared" si="15"/>
        <v/>
      </c>
      <c r="F487" s="1" t="b">
        <f>IF(B487="",IF(Aloitus_Start!$D$1="Suomi","Tieto puuttuu: "&amp;B$3,IF(Aloitus_Start!$D$1="Svenska","Information saknas: "&amp;B$3)),"")</f>
        <v>0</v>
      </c>
      <c r="G487" s="1" t="b">
        <f>IF(C487="",IF(Aloitus_Start!$D$1="Suomi","Tieto puuttuu: "&amp;C$3,IF(Aloitus_Start!$D$1="Svenska","Information saknas: "&amp;C$3)),"")</f>
        <v>0</v>
      </c>
    </row>
    <row r="488" spans="1:7" ht="15" x14ac:dyDescent="0.15">
      <c r="A488" s="147"/>
      <c r="B488" s="147"/>
      <c r="C488" s="147"/>
      <c r="D488" s="1">
        <f t="shared" si="14"/>
        <v>0</v>
      </c>
      <c r="E488" s="1" t="str">
        <f t="shared" si="15"/>
        <v/>
      </c>
      <c r="F488" s="1" t="b">
        <f>IF(B488="",IF(Aloitus_Start!$D$1="Suomi","Tieto puuttuu: "&amp;B$3,IF(Aloitus_Start!$D$1="Svenska","Information saknas: "&amp;B$3)),"")</f>
        <v>0</v>
      </c>
      <c r="G488" s="1" t="b">
        <f>IF(C488="",IF(Aloitus_Start!$D$1="Suomi","Tieto puuttuu: "&amp;C$3,IF(Aloitus_Start!$D$1="Svenska","Information saknas: "&amp;C$3)),"")</f>
        <v>0</v>
      </c>
    </row>
    <row r="489" spans="1:7" ht="15" x14ac:dyDescent="0.15">
      <c r="A489" s="147"/>
      <c r="B489" s="147"/>
      <c r="C489" s="147"/>
      <c r="D489" s="1">
        <f t="shared" si="14"/>
        <v>0</v>
      </c>
      <c r="E489" s="1" t="str">
        <f t="shared" si="15"/>
        <v/>
      </c>
      <c r="F489" s="1" t="b">
        <f>IF(B489="",IF(Aloitus_Start!$D$1="Suomi","Tieto puuttuu: "&amp;B$3,IF(Aloitus_Start!$D$1="Svenska","Information saknas: "&amp;B$3)),"")</f>
        <v>0</v>
      </c>
      <c r="G489" s="1" t="b">
        <f>IF(C489="",IF(Aloitus_Start!$D$1="Suomi","Tieto puuttuu: "&amp;C$3,IF(Aloitus_Start!$D$1="Svenska","Information saknas: "&amp;C$3)),"")</f>
        <v>0</v>
      </c>
    </row>
    <row r="490" spans="1:7" ht="15" x14ac:dyDescent="0.15">
      <c r="A490" s="147"/>
      <c r="B490" s="147"/>
      <c r="C490" s="147"/>
      <c r="D490" s="1">
        <f t="shared" si="14"/>
        <v>0</v>
      </c>
      <c r="E490" s="1" t="str">
        <f t="shared" si="15"/>
        <v/>
      </c>
      <c r="F490" s="1" t="b">
        <f>IF(B490="",IF(Aloitus_Start!$D$1="Suomi","Tieto puuttuu: "&amp;B$3,IF(Aloitus_Start!$D$1="Svenska","Information saknas: "&amp;B$3)),"")</f>
        <v>0</v>
      </c>
      <c r="G490" s="1" t="b">
        <f>IF(C490="",IF(Aloitus_Start!$D$1="Suomi","Tieto puuttuu: "&amp;C$3,IF(Aloitus_Start!$D$1="Svenska","Information saknas: "&amp;C$3)),"")</f>
        <v>0</v>
      </c>
    </row>
    <row r="491" spans="1:7" ht="15" x14ac:dyDescent="0.15">
      <c r="A491" s="147"/>
      <c r="B491" s="147"/>
      <c r="C491" s="147"/>
      <c r="D491" s="1">
        <f t="shared" si="14"/>
        <v>0</v>
      </c>
      <c r="E491" s="1" t="str">
        <f t="shared" si="15"/>
        <v/>
      </c>
      <c r="F491" s="1" t="b">
        <f>IF(B491="",IF(Aloitus_Start!$D$1="Suomi","Tieto puuttuu: "&amp;B$3,IF(Aloitus_Start!$D$1="Svenska","Information saknas: "&amp;B$3)),"")</f>
        <v>0</v>
      </c>
      <c r="G491" s="1" t="b">
        <f>IF(C491="",IF(Aloitus_Start!$D$1="Suomi","Tieto puuttuu: "&amp;C$3,IF(Aloitus_Start!$D$1="Svenska","Information saknas: "&amp;C$3)),"")</f>
        <v>0</v>
      </c>
    </row>
    <row r="492" spans="1:7" ht="15" x14ac:dyDescent="0.15">
      <c r="A492" s="147"/>
      <c r="B492" s="147"/>
      <c r="C492" s="147"/>
      <c r="D492" s="1">
        <f t="shared" si="14"/>
        <v>0</v>
      </c>
      <c r="E492" s="1" t="str">
        <f t="shared" si="15"/>
        <v/>
      </c>
      <c r="F492" s="1" t="b">
        <f>IF(B492="",IF(Aloitus_Start!$D$1="Suomi","Tieto puuttuu: "&amp;B$3,IF(Aloitus_Start!$D$1="Svenska","Information saknas: "&amp;B$3)),"")</f>
        <v>0</v>
      </c>
      <c r="G492" s="1" t="b">
        <f>IF(C492="",IF(Aloitus_Start!$D$1="Suomi","Tieto puuttuu: "&amp;C$3,IF(Aloitus_Start!$D$1="Svenska","Information saknas: "&amp;C$3)),"")</f>
        <v>0</v>
      </c>
    </row>
    <row r="493" spans="1:7" ht="15" x14ac:dyDescent="0.15">
      <c r="A493" s="147"/>
      <c r="B493" s="147"/>
      <c r="C493" s="147"/>
      <c r="D493" s="1">
        <f t="shared" si="14"/>
        <v>0</v>
      </c>
      <c r="E493" s="1" t="str">
        <f t="shared" si="15"/>
        <v/>
      </c>
      <c r="F493" s="1" t="b">
        <f>IF(B493="",IF(Aloitus_Start!$D$1="Suomi","Tieto puuttuu: "&amp;B$3,IF(Aloitus_Start!$D$1="Svenska","Information saknas: "&amp;B$3)),"")</f>
        <v>0</v>
      </c>
      <c r="G493" s="1" t="b">
        <f>IF(C493="",IF(Aloitus_Start!$D$1="Suomi","Tieto puuttuu: "&amp;C$3,IF(Aloitus_Start!$D$1="Svenska","Information saknas: "&amp;C$3)),"")</f>
        <v>0</v>
      </c>
    </row>
    <row r="494" spans="1:7" ht="15" x14ac:dyDescent="0.15">
      <c r="A494" s="147"/>
      <c r="B494" s="147"/>
      <c r="C494" s="147"/>
      <c r="D494" s="1">
        <f t="shared" si="14"/>
        <v>0</v>
      </c>
      <c r="E494" s="1" t="str">
        <f t="shared" si="15"/>
        <v/>
      </c>
      <c r="F494" s="1" t="b">
        <f>IF(B494="",IF(Aloitus_Start!$D$1="Suomi","Tieto puuttuu: "&amp;B$3,IF(Aloitus_Start!$D$1="Svenska","Information saknas: "&amp;B$3)),"")</f>
        <v>0</v>
      </c>
      <c r="G494" s="1" t="b">
        <f>IF(C494="",IF(Aloitus_Start!$D$1="Suomi","Tieto puuttuu: "&amp;C$3,IF(Aloitus_Start!$D$1="Svenska","Information saknas: "&amp;C$3)),"")</f>
        <v>0</v>
      </c>
    </row>
    <row r="495" spans="1:7" ht="15" x14ac:dyDescent="0.15">
      <c r="A495" s="147"/>
      <c r="B495" s="147"/>
      <c r="C495" s="147"/>
      <c r="D495" s="1">
        <f t="shared" si="14"/>
        <v>0</v>
      </c>
      <c r="E495" s="1" t="str">
        <f t="shared" si="15"/>
        <v/>
      </c>
      <c r="F495" s="1" t="b">
        <f>IF(B495="",IF(Aloitus_Start!$D$1="Suomi","Tieto puuttuu: "&amp;B$3,IF(Aloitus_Start!$D$1="Svenska","Information saknas: "&amp;B$3)),"")</f>
        <v>0</v>
      </c>
      <c r="G495" s="1" t="b">
        <f>IF(C495="",IF(Aloitus_Start!$D$1="Suomi","Tieto puuttuu: "&amp;C$3,IF(Aloitus_Start!$D$1="Svenska","Information saknas: "&amp;C$3)),"")</f>
        <v>0</v>
      </c>
    </row>
    <row r="496" spans="1:7" ht="15" x14ac:dyDescent="0.15">
      <c r="A496" s="147"/>
      <c r="B496" s="147"/>
      <c r="C496" s="147"/>
      <c r="D496" s="1">
        <f t="shared" si="14"/>
        <v>0</v>
      </c>
      <c r="E496" s="1" t="str">
        <f t="shared" si="15"/>
        <v/>
      </c>
      <c r="F496" s="1" t="b">
        <f>IF(B496="",IF(Aloitus_Start!$D$1="Suomi","Tieto puuttuu: "&amp;B$3,IF(Aloitus_Start!$D$1="Svenska","Information saknas: "&amp;B$3)),"")</f>
        <v>0</v>
      </c>
      <c r="G496" s="1" t="b">
        <f>IF(C496="",IF(Aloitus_Start!$D$1="Suomi","Tieto puuttuu: "&amp;C$3,IF(Aloitus_Start!$D$1="Svenska","Information saknas: "&amp;C$3)),"")</f>
        <v>0</v>
      </c>
    </row>
    <row r="497" spans="1:7" ht="15" x14ac:dyDescent="0.15">
      <c r="A497" s="147"/>
      <c r="B497" s="147"/>
      <c r="C497" s="147"/>
      <c r="D497" s="1">
        <f t="shared" si="14"/>
        <v>0</v>
      </c>
      <c r="E497" s="1" t="str">
        <f t="shared" si="15"/>
        <v/>
      </c>
      <c r="F497" s="1" t="b">
        <f>IF(B497="",IF(Aloitus_Start!$D$1="Suomi","Tieto puuttuu: "&amp;B$3,IF(Aloitus_Start!$D$1="Svenska","Information saknas: "&amp;B$3)),"")</f>
        <v>0</v>
      </c>
      <c r="G497" s="1" t="b">
        <f>IF(C497="",IF(Aloitus_Start!$D$1="Suomi","Tieto puuttuu: "&amp;C$3,IF(Aloitus_Start!$D$1="Svenska","Information saknas: "&amp;C$3)),"")</f>
        <v>0</v>
      </c>
    </row>
    <row r="498" spans="1:7" ht="15" x14ac:dyDescent="0.15">
      <c r="A498" s="147"/>
      <c r="B498" s="147"/>
      <c r="C498" s="147"/>
      <c r="D498" s="1">
        <f t="shared" si="14"/>
        <v>0</v>
      </c>
      <c r="E498" s="1" t="str">
        <f t="shared" si="15"/>
        <v/>
      </c>
      <c r="F498" s="1" t="b">
        <f>IF(B498="",IF(Aloitus_Start!$D$1="Suomi","Tieto puuttuu: "&amp;B$3,IF(Aloitus_Start!$D$1="Svenska","Information saknas: "&amp;B$3)),"")</f>
        <v>0</v>
      </c>
      <c r="G498" s="1" t="b">
        <f>IF(C498="",IF(Aloitus_Start!$D$1="Suomi","Tieto puuttuu: "&amp;C$3,IF(Aloitus_Start!$D$1="Svenska","Information saknas: "&amp;C$3)),"")</f>
        <v>0</v>
      </c>
    </row>
    <row r="499" spans="1:7" ht="15" x14ac:dyDescent="0.15">
      <c r="A499" s="147"/>
      <c r="B499" s="147"/>
      <c r="C499" s="147"/>
      <c r="D499" s="1">
        <f t="shared" si="14"/>
        <v>0</v>
      </c>
      <c r="E499" s="1" t="str">
        <f t="shared" si="15"/>
        <v/>
      </c>
      <c r="F499" s="1" t="b">
        <f>IF(B499="",IF(Aloitus_Start!$D$1="Suomi","Tieto puuttuu: "&amp;B$3,IF(Aloitus_Start!$D$1="Svenska","Information saknas: "&amp;B$3)),"")</f>
        <v>0</v>
      </c>
      <c r="G499" s="1" t="b">
        <f>IF(C499="",IF(Aloitus_Start!$D$1="Suomi","Tieto puuttuu: "&amp;C$3,IF(Aloitus_Start!$D$1="Svenska","Information saknas: "&amp;C$3)),"")</f>
        <v>0</v>
      </c>
    </row>
    <row r="500" spans="1:7" ht="15" x14ac:dyDescent="0.15">
      <c r="A500" s="147"/>
      <c r="B500" s="147"/>
      <c r="C500" s="147"/>
      <c r="D500" s="1">
        <f t="shared" si="14"/>
        <v>0</v>
      </c>
      <c r="E500" s="1" t="str">
        <f t="shared" si="15"/>
        <v/>
      </c>
      <c r="F500" s="1" t="b">
        <f>IF(B500="",IF(Aloitus_Start!$D$1="Suomi","Tieto puuttuu: "&amp;B$3,IF(Aloitus_Start!$D$1="Svenska","Information saknas: "&amp;B$3)),"")</f>
        <v>0</v>
      </c>
      <c r="G500" s="1" t="b">
        <f>IF(C500="",IF(Aloitus_Start!$D$1="Suomi","Tieto puuttuu: "&amp;C$3,IF(Aloitus_Start!$D$1="Svenska","Information saknas: "&amp;C$3)),"")</f>
        <v>0</v>
      </c>
    </row>
    <row r="501" spans="1:7" ht="15" x14ac:dyDescent="0.15">
      <c r="A501" s="147"/>
      <c r="B501" s="147"/>
      <c r="C501" s="147"/>
      <c r="D501" s="1">
        <f t="shared" si="14"/>
        <v>0</v>
      </c>
      <c r="E501" s="1" t="str">
        <f t="shared" si="15"/>
        <v/>
      </c>
      <c r="F501" s="1" t="b">
        <f>IF(B501="",IF(Aloitus_Start!$D$1="Suomi","Tieto puuttuu: "&amp;B$3,IF(Aloitus_Start!$D$1="Svenska","Information saknas: "&amp;B$3)),"")</f>
        <v>0</v>
      </c>
      <c r="G501" s="1" t="b">
        <f>IF(C501="",IF(Aloitus_Start!$D$1="Suomi","Tieto puuttuu: "&amp;C$3,IF(Aloitus_Start!$D$1="Svenska","Information saknas: "&amp;C$3)),"")</f>
        <v>0</v>
      </c>
    </row>
    <row r="502" spans="1:7" ht="15" x14ac:dyDescent="0.15">
      <c r="A502" s="147"/>
      <c r="B502" s="147"/>
      <c r="C502" s="147"/>
      <c r="D502" s="1">
        <f t="shared" si="14"/>
        <v>0</v>
      </c>
      <c r="E502" s="1" t="str">
        <f t="shared" si="15"/>
        <v/>
      </c>
      <c r="F502" s="1" t="b">
        <f>IF(B502="",IF(Aloitus_Start!$D$1="Suomi","Tieto puuttuu: "&amp;B$3,IF(Aloitus_Start!$D$1="Svenska","Information saknas: "&amp;B$3)),"")</f>
        <v>0</v>
      </c>
      <c r="G502" s="1" t="b">
        <f>IF(C502="",IF(Aloitus_Start!$D$1="Suomi","Tieto puuttuu: "&amp;C$3,IF(Aloitus_Start!$D$1="Svenska","Information saknas: "&amp;C$3)),"")</f>
        <v>0</v>
      </c>
    </row>
    <row r="503" spans="1:7" ht="15" x14ac:dyDescent="0.15">
      <c r="A503" s="147"/>
      <c r="B503" s="147"/>
      <c r="C503" s="147"/>
      <c r="D503" s="1">
        <f t="shared" si="14"/>
        <v>0</v>
      </c>
      <c r="E503" s="1" t="str">
        <f t="shared" si="15"/>
        <v/>
      </c>
      <c r="F503" s="1" t="b">
        <f>IF(B503="",IF(Aloitus_Start!$D$1="Suomi","Tieto puuttuu: "&amp;B$3,IF(Aloitus_Start!$D$1="Svenska","Information saknas: "&amp;B$3)),"")</f>
        <v>0</v>
      </c>
      <c r="G503" s="1" t="b">
        <f>IF(C503="",IF(Aloitus_Start!$D$1="Suomi","Tieto puuttuu: "&amp;C$3,IF(Aloitus_Start!$D$1="Svenska","Information saknas: "&amp;C$3)),"")</f>
        <v>0</v>
      </c>
    </row>
    <row r="504" spans="1:7" ht="15" x14ac:dyDescent="0.15">
      <c r="A504" s="147"/>
      <c r="B504" s="147"/>
      <c r="C504" s="147"/>
      <c r="D504" s="1">
        <f t="shared" si="14"/>
        <v>0</v>
      </c>
      <c r="E504" s="1" t="str">
        <f t="shared" si="15"/>
        <v/>
      </c>
      <c r="F504" s="1" t="b">
        <f>IF(B504="",IF(Aloitus_Start!$D$1="Suomi","Tieto puuttuu: "&amp;B$3,IF(Aloitus_Start!$D$1="Svenska","Information saknas: "&amp;B$3)),"")</f>
        <v>0</v>
      </c>
      <c r="G504" s="1" t="b">
        <f>IF(C504="",IF(Aloitus_Start!$D$1="Suomi","Tieto puuttuu: "&amp;C$3,IF(Aloitus_Start!$D$1="Svenska","Information saknas: "&amp;C$3)),"")</f>
        <v>0</v>
      </c>
    </row>
    <row r="505" spans="1:7" ht="15" x14ac:dyDescent="0.15">
      <c r="A505" s="147"/>
      <c r="B505" s="147"/>
      <c r="C505" s="147"/>
      <c r="D505" s="1">
        <f t="shared" si="14"/>
        <v>0</v>
      </c>
      <c r="E505" s="1" t="str">
        <f t="shared" si="15"/>
        <v/>
      </c>
      <c r="F505" s="1" t="b">
        <f>IF(B505="",IF(Aloitus_Start!$D$1="Suomi","Tieto puuttuu: "&amp;B$3,IF(Aloitus_Start!$D$1="Svenska","Information saknas: "&amp;B$3)),"")</f>
        <v>0</v>
      </c>
      <c r="G505" s="1" t="b">
        <f>IF(C505="",IF(Aloitus_Start!$D$1="Suomi","Tieto puuttuu: "&amp;C$3,IF(Aloitus_Start!$D$1="Svenska","Information saknas: "&amp;C$3)),"")</f>
        <v>0</v>
      </c>
    </row>
    <row r="506" spans="1:7" ht="15" x14ac:dyDescent="0.15">
      <c r="A506" s="147"/>
      <c r="B506" s="147"/>
      <c r="C506" s="147"/>
      <c r="D506" s="1">
        <f t="shared" si="14"/>
        <v>0</v>
      </c>
      <c r="E506" s="1" t="str">
        <f t="shared" si="15"/>
        <v/>
      </c>
      <c r="F506" s="1" t="b">
        <f>IF(B506="",IF(Aloitus_Start!$D$1="Suomi","Tieto puuttuu: "&amp;B$3,IF(Aloitus_Start!$D$1="Svenska","Information saknas: "&amp;B$3)),"")</f>
        <v>0</v>
      </c>
      <c r="G506" s="1" t="b">
        <f>IF(C506="",IF(Aloitus_Start!$D$1="Suomi","Tieto puuttuu: "&amp;C$3,IF(Aloitus_Start!$D$1="Svenska","Information saknas: "&amp;C$3)),"")</f>
        <v>0</v>
      </c>
    </row>
    <row r="507" spans="1:7" ht="15" x14ac:dyDescent="0.15">
      <c r="A507" s="147"/>
      <c r="B507" s="147"/>
      <c r="C507" s="147"/>
      <c r="D507" s="1">
        <f t="shared" si="14"/>
        <v>0</v>
      </c>
      <c r="E507" s="1" t="str">
        <f t="shared" si="15"/>
        <v/>
      </c>
      <c r="F507" s="1" t="b">
        <f>IF(B507="",IF(Aloitus_Start!$D$1="Suomi","Tieto puuttuu: "&amp;B$3,IF(Aloitus_Start!$D$1="Svenska","Information saknas: "&amp;B$3)),"")</f>
        <v>0</v>
      </c>
      <c r="G507" s="1" t="b">
        <f>IF(C507="",IF(Aloitus_Start!$D$1="Suomi","Tieto puuttuu: "&amp;C$3,IF(Aloitus_Start!$D$1="Svenska","Information saknas: "&amp;C$3)),"")</f>
        <v>0</v>
      </c>
    </row>
    <row r="508" spans="1:7" ht="15" x14ac:dyDescent="0.15">
      <c r="A508" s="147"/>
      <c r="B508" s="147"/>
      <c r="C508" s="147"/>
      <c r="D508" s="1">
        <f t="shared" si="14"/>
        <v>0</v>
      </c>
      <c r="E508" s="1" t="str">
        <f t="shared" si="15"/>
        <v/>
      </c>
      <c r="F508" s="1" t="b">
        <f>IF(B508="",IF(Aloitus_Start!$D$1="Suomi","Tieto puuttuu: "&amp;B$3,IF(Aloitus_Start!$D$1="Svenska","Information saknas: "&amp;B$3)),"")</f>
        <v>0</v>
      </c>
      <c r="G508" s="1" t="b">
        <f>IF(C508="",IF(Aloitus_Start!$D$1="Suomi","Tieto puuttuu: "&amp;C$3,IF(Aloitus_Start!$D$1="Svenska","Information saknas: "&amp;C$3)),"")</f>
        <v>0</v>
      </c>
    </row>
    <row r="509" spans="1:7" ht="15" x14ac:dyDescent="0.15">
      <c r="A509" s="147"/>
      <c r="B509" s="147"/>
      <c r="C509" s="147"/>
      <c r="D509" s="1">
        <f t="shared" si="14"/>
        <v>0</v>
      </c>
      <c r="E509" s="1" t="str">
        <f t="shared" si="15"/>
        <v/>
      </c>
      <c r="F509" s="1" t="b">
        <f>IF(B509="",IF(Aloitus_Start!$D$1="Suomi","Tieto puuttuu: "&amp;B$3,IF(Aloitus_Start!$D$1="Svenska","Information saknas: "&amp;B$3)),"")</f>
        <v>0</v>
      </c>
      <c r="G509" s="1" t="b">
        <f>IF(C509="",IF(Aloitus_Start!$D$1="Suomi","Tieto puuttuu: "&amp;C$3,IF(Aloitus_Start!$D$1="Svenska","Information saknas: "&amp;C$3)),"")</f>
        <v>0</v>
      </c>
    </row>
    <row r="510" spans="1:7" ht="15" x14ac:dyDescent="0.15">
      <c r="A510" s="147"/>
      <c r="B510" s="147"/>
      <c r="C510" s="147"/>
      <c r="D510" s="1">
        <f t="shared" si="14"/>
        <v>0</v>
      </c>
      <c r="E510" s="1" t="str">
        <f t="shared" si="15"/>
        <v/>
      </c>
      <c r="F510" s="1" t="b">
        <f>IF(B510="",IF(Aloitus_Start!$D$1="Suomi","Tieto puuttuu: "&amp;B$3,IF(Aloitus_Start!$D$1="Svenska","Information saknas: "&amp;B$3)),"")</f>
        <v>0</v>
      </c>
      <c r="G510" s="1" t="b">
        <f>IF(C510="",IF(Aloitus_Start!$D$1="Suomi","Tieto puuttuu: "&amp;C$3,IF(Aloitus_Start!$D$1="Svenska","Information saknas: "&amp;C$3)),"")</f>
        <v>0</v>
      </c>
    </row>
    <row r="511" spans="1:7" ht="15" x14ac:dyDescent="0.15">
      <c r="A511" s="147"/>
      <c r="B511" s="147"/>
      <c r="C511" s="147"/>
      <c r="D511" s="1">
        <f t="shared" si="14"/>
        <v>0</v>
      </c>
      <c r="E511" s="1" t="str">
        <f t="shared" si="15"/>
        <v/>
      </c>
      <c r="F511" s="1" t="b">
        <f>IF(B511="",IF(Aloitus_Start!$D$1="Suomi","Tieto puuttuu: "&amp;B$3,IF(Aloitus_Start!$D$1="Svenska","Information saknas: "&amp;B$3)),"")</f>
        <v>0</v>
      </c>
      <c r="G511" s="1" t="b">
        <f>IF(C511="",IF(Aloitus_Start!$D$1="Suomi","Tieto puuttuu: "&amp;C$3,IF(Aloitus_Start!$D$1="Svenska","Information saknas: "&amp;C$3)),"")</f>
        <v>0</v>
      </c>
    </row>
    <row r="512" spans="1:7" ht="15" x14ac:dyDescent="0.15">
      <c r="A512" s="147"/>
      <c r="B512" s="147"/>
      <c r="C512" s="147"/>
      <c r="D512" s="1">
        <f t="shared" si="14"/>
        <v>0</v>
      </c>
      <c r="E512" s="1" t="str">
        <f t="shared" si="15"/>
        <v/>
      </c>
      <c r="F512" s="1" t="b">
        <f>IF(B512="",IF(Aloitus_Start!$D$1="Suomi","Tieto puuttuu: "&amp;B$3,IF(Aloitus_Start!$D$1="Svenska","Information saknas: "&amp;B$3)),"")</f>
        <v>0</v>
      </c>
      <c r="G512" s="1" t="b">
        <f>IF(C512="",IF(Aloitus_Start!$D$1="Suomi","Tieto puuttuu: "&amp;C$3,IF(Aloitus_Start!$D$1="Svenska","Information saknas: "&amp;C$3)),"")</f>
        <v>0</v>
      </c>
    </row>
    <row r="513" spans="1:7" ht="15" x14ac:dyDescent="0.15">
      <c r="A513" s="147"/>
      <c r="B513" s="147"/>
      <c r="C513" s="147"/>
      <c r="D513" s="1">
        <f t="shared" si="14"/>
        <v>0</v>
      </c>
      <c r="E513" s="1" t="str">
        <f t="shared" si="15"/>
        <v/>
      </c>
      <c r="F513" s="1" t="b">
        <f>IF(B513="",IF(Aloitus_Start!$D$1="Suomi","Tieto puuttuu: "&amp;B$3,IF(Aloitus_Start!$D$1="Svenska","Information saknas: "&amp;B$3)),"")</f>
        <v>0</v>
      </c>
      <c r="G513" s="1" t="b">
        <f>IF(C513="",IF(Aloitus_Start!$D$1="Suomi","Tieto puuttuu: "&amp;C$3,IF(Aloitus_Start!$D$1="Svenska","Information saknas: "&amp;C$3)),"")</f>
        <v>0</v>
      </c>
    </row>
    <row r="514" spans="1:7" ht="15" x14ac:dyDescent="0.15">
      <c r="A514" s="147"/>
      <c r="B514" s="147"/>
      <c r="C514" s="147"/>
      <c r="D514" s="1">
        <f t="shared" si="14"/>
        <v>0</v>
      </c>
      <c r="E514" s="1" t="str">
        <f t="shared" si="15"/>
        <v/>
      </c>
      <c r="F514" s="1" t="b">
        <f>IF(B514="",IF(Aloitus_Start!$D$1="Suomi","Tieto puuttuu: "&amp;B$3,IF(Aloitus_Start!$D$1="Svenska","Information saknas: "&amp;B$3)),"")</f>
        <v>0</v>
      </c>
      <c r="G514" s="1" t="b">
        <f>IF(C514="",IF(Aloitus_Start!$D$1="Suomi","Tieto puuttuu: "&amp;C$3,IF(Aloitus_Start!$D$1="Svenska","Information saknas: "&amp;C$3)),"")</f>
        <v>0</v>
      </c>
    </row>
    <row r="515" spans="1:7" ht="15" x14ac:dyDescent="0.15">
      <c r="A515" s="147"/>
      <c r="B515" s="147"/>
      <c r="C515" s="147"/>
      <c r="D515" s="1">
        <f t="shared" si="14"/>
        <v>0</v>
      </c>
      <c r="E515" s="1" t="str">
        <f t="shared" si="15"/>
        <v/>
      </c>
      <c r="F515" s="1" t="b">
        <f>IF(B515="",IF(Aloitus_Start!$D$1="Suomi","Tieto puuttuu: "&amp;B$3,IF(Aloitus_Start!$D$1="Svenska","Information saknas: "&amp;B$3)),"")</f>
        <v>0</v>
      </c>
      <c r="G515" s="1" t="b">
        <f>IF(C515="",IF(Aloitus_Start!$D$1="Suomi","Tieto puuttuu: "&amp;C$3,IF(Aloitus_Start!$D$1="Svenska","Information saknas: "&amp;C$3)),"")</f>
        <v>0</v>
      </c>
    </row>
    <row r="516" spans="1:7" ht="15" x14ac:dyDescent="0.15">
      <c r="A516" s="147"/>
      <c r="B516" s="147"/>
      <c r="C516" s="147"/>
      <c r="D516" s="1">
        <f t="shared" si="14"/>
        <v>0</v>
      </c>
      <c r="E516" s="1" t="str">
        <f t="shared" si="15"/>
        <v/>
      </c>
      <c r="F516" s="1" t="b">
        <f>IF(B516="",IF(Aloitus_Start!$D$1="Suomi","Tieto puuttuu: "&amp;B$3,IF(Aloitus_Start!$D$1="Svenska","Information saknas: "&amp;B$3)),"")</f>
        <v>0</v>
      </c>
      <c r="G516" s="1" t="b">
        <f>IF(C516="",IF(Aloitus_Start!$D$1="Suomi","Tieto puuttuu: "&amp;C$3,IF(Aloitus_Start!$D$1="Svenska","Information saknas: "&amp;C$3)),"")</f>
        <v>0</v>
      </c>
    </row>
    <row r="517" spans="1:7" ht="15" x14ac:dyDescent="0.15">
      <c r="A517" s="147"/>
      <c r="B517" s="147"/>
      <c r="C517" s="147"/>
      <c r="D517" s="1">
        <f t="shared" si="14"/>
        <v>0</v>
      </c>
      <c r="E517" s="1" t="str">
        <f t="shared" si="15"/>
        <v/>
      </c>
      <c r="F517" s="1" t="b">
        <f>IF(B517="",IF(Aloitus_Start!$D$1="Suomi","Tieto puuttuu: "&amp;B$3,IF(Aloitus_Start!$D$1="Svenska","Information saknas: "&amp;B$3)),"")</f>
        <v>0</v>
      </c>
      <c r="G517" s="1" t="b">
        <f>IF(C517="",IF(Aloitus_Start!$D$1="Suomi","Tieto puuttuu: "&amp;C$3,IF(Aloitus_Start!$D$1="Svenska","Information saknas: "&amp;C$3)),"")</f>
        <v>0</v>
      </c>
    </row>
    <row r="518" spans="1:7" ht="15" x14ac:dyDescent="0.15">
      <c r="A518" s="147"/>
      <c r="B518" s="147"/>
      <c r="C518" s="147"/>
      <c r="D518" s="1">
        <f t="shared" ref="D518:D581" si="16">IF(B518=" ","",C518-B518)</f>
        <v>0</v>
      </c>
      <c r="E518" s="1" t="str">
        <f t="shared" ref="E518:E581" si="17">IF(B518="","",IF(B518=0,"",IF(B518=" ","",(C518/B518)-1)))</f>
        <v/>
      </c>
      <c r="F518" s="1" t="b">
        <f>IF(B518="",IF(Aloitus_Start!$D$1="Suomi","Tieto puuttuu: "&amp;B$3,IF(Aloitus_Start!$D$1="Svenska","Information saknas: "&amp;B$3)),"")</f>
        <v>0</v>
      </c>
      <c r="G518" s="1" t="b">
        <f>IF(C518="",IF(Aloitus_Start!$D$1="Suomi","Tieto puuttuu: "&amp;C$3,IF(Aloitus_Start!$D$1="Svenska","Information saknas: "&amp;C$3)),"")</f>
        <v>0</v>
      </c>
    </row>
    <row r="519" spans="1:7" ht="15" x14ac:dyDescent="0.15">
      <c r="A519" s="147"/>
      <c r="B519" s="147"/>
      <c r="C519" s="147"/>
      <c r="D519" s="1">
        <f t="shared" si="16"/>
        <v>0</v>
      </c>
      <c r="E519" s="1" t="str">
        <f t="shared" si="17"/>
        <v/>
      </c>
      <c r="F519" s="1" t="b">
        <f>IF(B519="",IF(Aloitus_Start!$D$1="Suomi","Tieto puuttuu: "&amp;B$3,IF(Aloitus_Start!$D$1="Svenska","Information saknas: "&amp;B$3)),"")</f>
        <v>0</v>
      </c>
      <c r="G519" s="1" t="b">
        <f>IF(C519="",IF(Aloitus_Start!$D$1="Suomi","Tieto puuttuu: "&amp;C$3,IF(Aloitus_Start!$D$1="Svenska","Information saknas: "&amp;C$3)),"")</f>
        <v>0</v>
      </c>
    </row>
    <row r="520" spans="1:7" ht="15" x14ac:dyDescent="0.15">
      <c r="A520" s="147"/>
      <c r="B520" s="147"/>
      <c r="C520" s="147"/>
      <c r="D520" s="1">
        <f t="shared" si="16"/>
        <v>0</v>
      </c>
      <c r="E520" s="1" t="str">
        <f t="shared" si="17"/>
        <v/>
      </c>
      <c r="F520" s="1" t="b">
        <f>IF(B520="",IF(Aloitus_Start!$D$1="Suomi","Tieto puuttuu: "&amp;B$3,IF(Aloitus_Start!$D$1="Svenska","Information saknas: "&amp;B$3)),"")</f>
        <v>0</v>
      </c>
      <c r="G520" s="1" t="b">
        <f>IF(C520="",IF(Aloitus_Start!$D$1="Suomi","Tieto puuttuu: "&amp;C$3,IF(Aloitus_Start!$D$1="Svenska","Information saknas: "&amp;C$3)),"")</f>
        <v>0</v>
      </c>
    </row>
    <row r="521" spans="1:7" ht="15" x14ac:dyDescent="0.15">
      <c r="A521" s="147"/>
      <c r="B521" s="147"/>
      <c r="C521" s="147"/>
      <c r="D521" s="1">
        <f t="shared" si="16"/>
        <v>0</v>
      </c>
      <c r="E521" s="1" t="str">
        <f t="shared" si="17"/>
        <v/>
      </c>
      <c r="F521" s="1" t="b">
        <f>IF(B521="",IF(Aloitus_Start!$D$1="Suomi","Tieto puuttuu: "&amp;B$3,IF(Aloitus_Start!$D$1="Svenska","Information saknas: "&amp;B$3)),"")</f>
        <v>0</v>
      </c>
      <c r="G521" s="1" t="b">
        <f>IF(C521="",IF(Aloitus_Start!$D$1="Suomi","Tieto puuttuu: "&amp;C$3,IF(Aloitus_Start!$D$1="Svenska","Information saknas: "&amp;C$3)),"")</f>
        <v>0</v>
      </c>
    </row>
    <row r="522" spans="1:7" ht="15" x14ac:dyDescent="0.15">
      <c r="A522" s="147"/>
      <c r="B522" s="147"/>
      <c r="C522" s="147"/>
      <c r="D522" s="1">
        <f t="shared" si="16"/>
        <v>0</v>
      </c>
      <c r="E522" s="1" t="str">
        <f t="shared" si="17"/>
        <v/>
      </c>
      <c r="F522" s="1" t="b">
        <f>IF(B522="",IF(Aloitus_Start!$D$1="Suomi","Tieto puuttuu: "&amp;B$3,IF(Aloitus_Start!$D$1="Svenska","Information saknas: "&amp;B$3)),"")</f>
        <v>0</v>
      </c>
      <c r="G522" s="1" t="b">
        <f>IF(C522="",IF(Aloitus_Start!$D$1="Suomi","Tieto puuttuu: "&amp;C$3,IF(Aloitus_Start!$D$1="Svenska","Information saknas: "&amp;C$3)),"")</f>
        <v>0</v>
      </c>
    </row>
    <row r="523" spans="1:7" ht="15" x14ac:dyDescent="0.15">
      <c r="A523" s="147"/>
      <c r="B523" s="147"/>
      <c r="C523" s="147"/>
      <c r="D523" s="1">
        <f t="shared" si="16"/>
        <v>0</v>
      </c>
      <c r="E523" s="1" t="str">
        <f t="shared" si="17"/>
        <v/>
      </c>
      <c r="F523" s="1" t="b">
        <f>IF(B523="",IF(Aloitus_Start!$D$1="Suomi","Tieto puuttuu: "&amp;B$3,IF(Aloitus_Start!$D$1="Svenska","Information saknas: "&amp;B$3)),"")</f>
        <v>0</v>
      </c>
      <c r="G523" s="1" t="b">
        <f>IF(C523="",IF(Aloitus_Start!$D$1="Suomi","Tieto puuttuu: "&amp;C$3,IF(Aloitus_Start!$D$1="Svenska","Information saknas: "&amp;C$3)),"")</f>
        <v>0</v>
      </c>
    </row>
    <row r="524" spans="1:7" ht="15" x14ac:dyDescent="0.15">
      <c r="A524" s="147"/>
      <c r="B524" s="147"/>
      <c r="C524" s="147"/>
      <c r="D524" s="1">
        <f t="shared" si="16"/>
        <v>0</v>
      </c>
      <c r="E524" s="1" t="str">
        <f t="shared" si="17"/>
        <v/>
      </c>
      <c r="F524" s="1" t="b">
        <f>IF(B524="",IF(Aloitus_Start!$D$1="Suomi","Tieto puuttuu: "&amp;B$3,IF(Aloitus_Start!$D$1="Svenska","Information saknas: "&amp;B$3)),"")</f>
        <v>0</v>
      </c>
      <c r="G524" s="1" t="b">
        <f>IF(C524="",IF(Aloitus_Start!$D$1="Suomi","Tieto puuttuu: "&amp;C$3,IF(Aloitus_Start!$D$1="Svenska","Information saknas: "&amp;C$3)),"")</f>
        <v>0</v>
      </c>
    </row>
    <row r="525" spans="1:7" ht="15" x14ac:dyDescent="0.15">
      <c r="A525" s="147"/>
      <c r="B525" s="147"/>
      <c r="C525" s="147"/>
      <c r="D525" s="1">
        <f t="shared" si="16"/>
        <v>0</v>
      </c>
      <c r="E525" s="1" t="str">
        <f t="shared" si="17"/>
        <v/>
      </c>
      <c r="F525" s="1" t="b">
        <f>IF(B525="",IF(Aloitus_Start!$D$1="Suomi","Tieto puuttuu: "&amp;B$3,IF(Aloitus_Start!$D$1="Svenska","Information saknas: "&amp;B$3)),"")</f>
        <v>0</v>
      </c>
      <c r="G525" s="1" t="b">
        <f>IF(C525="",IF(Aloitus_Start!$D$1="Suomi","Tieto puuttuu: "&amp;C$3,IF(Aloitus_Start!$D$1="Svenska","Information saknas: "&amp;C$3)),"")</f>
        <v>0</v>
      </c>
    </row>
    <row r="526" spans="1:7" ht="15" x14ac:dyDescent="0.15">
      <c r="A526" s="147"/>
      <c r="B526" s="147"/>
      <c r="C526" s="147"/>
      <c r="D526" s="1">
        <f t="shared" si="16"/>
        <v>0</v>
      </c>
      <c r="E526" s="1" t="str">
        <f t="shared" si="17"/>
        <v/>
      </c>
      <c r="F526" s="1" t="b">
        <f>IF(B526="",IF(Aloitus_Start!$D$1="Suomi","Tieto puuttuu: "&amp;B$3,IF(Aloitus_Start!$D$1="Svenska","Information saknas: "&amp;B$3)),"")</f>
        <v>0</v>
      </c>
      <c r="G526" s="1" t="b">
        <f>IF(C526="",IF(Aloitus_Start!$D$1="Suomi","Tieto puuttuu: "&amp;C$3,IF(Aloitus_Start!$D$1="Svenska","Information saknas: "&amp;C$3)),"")</f>
        <v>0</v>
      </c>
    </row>
    <row r="527" spans="1:7" ht="15" x14ac:dyDescent="0.15">
      <c r="A527" s="147"/>
      <c r="B527" s="147"/>
      <c r="C527" s="147"/>
      <c r="D527" s="1">
        <f t="shared" si="16"/>
        <v>0</v>
      </c>
      <c r="E527" s="1" t="str">
        <f t="shared" si="17"/>
        <v/>
      </c>
      <c r="F527" s="1" t="b">
        <f>IF(B527="",IF(Aloitus_Start!$D$1="Suomi","Tieto puuttuu: "&amp;B$3,IF(Aloitus_Start!$D$1="Svenska","Information saknas: "&amp;B$3)),"")</f>
        <v>0</v>
      </c>
      <c r="G527" s="1" t="b">
        <f>IF(C527="",IF(Aloitus_Start!$D$1="Suomi","Tieto puuttuu: "&amp;C$3,IF(Aloitus_Start!$D$1="Svenska","Information saknas: "&amp;C$3)),"")</f>
        <v>0</v>
      </c>
    </row>
    <row r="528" spans="1:7" ht="15" x14ac:dyDescent="0.15">
      <c r="A528" s="147"/>
      <c r="B528" s="147"/>
      <c r="C528" s="147"/>
      <c r="D528" s="1">
        <f t="shared" si="16"/>
        <v>0</v>
      </c>
      <c r="E528" s="1" t="str">
        <f t="shared" si="17"/>
        <v/>
      </c>
      <c r="F528" s="1" t="b">
        <f>IF(B528="",IF(Aloitus_Start!$D$1="Suomi","Tieto puuttuu: "&amp;B$3,IF(Aloitus_Start!$D$1="Svenska","Information saknas: "&amp;B$3)),"")</f>
        <v>0</v>
      </c>
      <c r="G528" s="1" t="b">
        <f>IF(C528="",IF(Aloitus_Start!$D$1="Suomi","Tieto puuttuu: "&amp;C$3,IF(Aloitus_Start!$D$1="Svenska","Information saknas: "&amp;C$3)),"")</f>
        <v>0</v>
      </c>
    </row>
    <row r="529" spans="1:7" ht="15" x14ac:dyDescent="0.15">
      <c r="A529" s="147"/>
      <c r="B529" s="147"/>
      <c r="C529" s="147"/>
      <c r="D529" s="1">
        <f t="shared" si="16"/>
        <v>0</v>
      </c>
      <c r="E529" s="1" t="str">
        <f t="shared" si="17"/>
        <v/>
      </c>
      <c r="F529" s="1" t="b">
        <f>IF(B529="",IF(Aloitus_Start!$D$1="Suomi","Tieto puuttuu: "&amp;B$3,IF(Aloitus_Start!$D$1="Svenska","Information saknas: "&amp;B$3)),"")</f>
        <v>0</v>
      </c>
      <c r="G529" s="1" t="b">
        <f>IF(C529="",IF(Aloitus_Start!$D$1="Suomi","Tieto puuttuu: "&amp;C$3,IF(Aloitus_Start!$D$1="Svenska","Information saknas: "&amp;C$3)),"")</f>
        <v>0</v>
      </c>
    </row>
    <row r="530" spans="1:7" ht="15" x14ac:dyDescent="0.15">
      <c r="A530" s="147"/>
      <c r="B530" s="147"/>
      <c r="C530" s="147"/>
      <c r="D530" s="1">
        <f t="shared" si="16"/>
        <v>0</v>
      </c>
      <c r="E530" s="1" t="str">
        <f t="shared" si="17"/>
        <v/>
      </c>
      <c r="F530" s="1" t="b">
        <f>IF(B530="",IF(Aloitus_Start!$D$1="Suomi","Tieto puuttuu: "&amp;B$3,IF(Aloitus_Start!$D$1="Svenska","Information saknas: "&amp;B$3)),"")</f>
        <v>0</v>
      </c>
      <c r="G530" s="1" t="b">
        <f>IF(C530="",IF(Aloitus_Start!$D$1="Suomi","Tieto puuttuu: "&amp;C$3,IF(Aloitus_Start!$D$1="Svenska","Information saknas: "&amp;C$3)),"")</f>
        <v>0</v>
      </c>
    </row>
    <row r="531" spans="1:7" ht="15" x14ac:dyDescent="0.15">
      <c r="A531" s="147"/>
      <c r="B531" s="147"/>
      <c r="C531" s="147"/>
      <c r="D531" s="1">
        <f t="shared" si="16"/>
        <v>0</v>
      </c>
      <c r="E531" s="1" t="str">
        <f t="shared" si="17"/>
        <v/>
      </c>
      <c r="F531" s="1" t="b">
        <f>IF(B531="",IF(Aloitus_Start!$D$1="Suomi","Tieto puuttuu: "&amp;B$3,IF(Aloitus_Start!$D$1="Svenska","Information saknas: "&amp;B$3)),"")</f>
        <v>0</v>
      </c>
      <c r="G531" s="1" t="b">
        <f>IF(C531="",IF(Aloitus_Start!$D$1="Suomi","Tieto puuttuu: "&amp;C$3,IF(Aloitus_Start!$D$1="Svenska","Information saknas: "&amp;C$3)),"")</f>
        <v>0</v>
      </c>
    </row>
    <row r="532" spans="1:7" ht="15" x14ac:dyDescent="0.15">
      <c r="A532" s="147"/>
      <c r="B532" s="147"/>
      <c r="C532" s="147"/>
      <c r="D532" s="1">
        <f t="shared" si="16"/>
        <v>0</v>
      </c>
      <c r="E532" s="1" t="str">
        <f t="shared" si="17"/>
        <v/>
      </c>
      <c r="F532" s="1" t="b">
        <f>IF(B532="",IF(Aloitus_Start!$D$1="Suomi","Tieto puuttuu: "&amp;B$3,IF(Aloitus_Start!$D$1="Svenska","Information saknas: "&amp;B$3)),"")</f>
        <v>0</v>
      </c>
      <c r="G532" s="1" t="b">
        <f>IF(C532="",IF(Aloitus_Start!$D$1="Suomi","Tieto puuttuu: "&amp;C$3,IF(Aloitus_Start!$D$1="Svenska","Information saknas: "&amp;C$3)),"")</f>
        <v>0</v>
      </c>
    </row>
    <row r="533" spans="1:7" ht="15" x14ac:dyDescent="0.15">
      <c r="A533" s="147"/>
      <c r="B533" s="147"/>
      <c r="C533" s="147"/>
      <c r="D533" s="1">
        <f t="shared" si="16"/>
        <v>0</v>
      </c>
      <c r="E533" s="1" t="str">
        <f t="shared" si="17"/>
        <v/>
      </c>
      <c r="F533" s="1" t="b">
        <f>IF(B533="",IF(Aloitus_Start!$D$1="Suomi","Tieto puuttuu: "&amp;B$3,IF(Aloitus_Start!$D$1="Svenska","Information saknas: "&amp;B$3)),"")</f>
        <v>0</v>
      </c>
      <c r="G533" s="1" t="b">
        <f>IF(C533="",IF(Aloitus_Start!$D$1="Suomi","Tieto puuttuu: "&amp;C$3,IF(Aloitus_Start!$D$1="Svenska","Information saknas: "&amp;C$3)),"")</f>
        <v>0</v>
      </c>
    </row>
    <row r="534" spans="1:7" ht="15" x14ac:dyDescent="0.15">
      <c r="A534" s="147"/>
      <c r="B534" s="147"/>
      <c r="C534" s="147"/>
      <c r="D534" s="1">
        <f t="shared" si="16"/>
        <v>0</v>
      </c>
      <c r="E534" s="1" t="str">
        <f t="shared" si="17"/>
        <v/>
      </c>
      <c r="F534" s="1" t="b">
        <f>IF(B534="",IF(Aloitus_Start!$D$1="Suomi","Tieto puuttuu: "&amp;B$3,IF(Aloitus_Start!$D$1="Svenska","Information saknas: "&amp;B$3)),"")</f>
        <v>0</v>
      </c>
      <c r="G534" s="1" t="b">
        <f>IF(C534="",IF(Aloitus_Start!$D$1="Suomi","Tieto puuttuu: "&amp;C$3,IF(Aloitus_Start!$D$1="Svenska","Information saknas: "&amp;C$3)),"")</f>
        <v>0</v>
      </c>
    </row>
    <row r="535" spans="1:7" ht="15" x14ac:dyDescent="0.15">
      <c r="A535" s="147"/>
      <c r="B535" s="147"/>
      <c r="C535" s="147"/>
      <c r="D535" s="1">
        <f t="shared" si="16"/>
        <v>0</v>
      </c>
      <c r="E535" s="1" t="str">
        <f t="shared" si="17"/>
        <v/>
      </c>
      <c r="F535" s="1" t="b">
        <f>IF(B535="",IF(Aloitus_Start!$D$1="Suomi","Tieto puuttuu: "&amp;B$3,IF(Aloitus_Start!$D$1="Svenska","Information saknas: "&amp;B$3)),"")</f>
        <v>0</v>
      </c>
      <c r="G535" s="1" t="b">
        <f>IF(C535="",IF(Aloitus_Start!$D$1="Suomi","Tieto puuttuu: "&amp;C$3,IF(Aloitus_Start!$D$1="Svenska","Information saknas: "&amp;C$3)),"")</f>
        <v>0</v>
      </c>
    </row>
    <row r="536" spans="1:7" ht="15" x14ac:dyDescent="0.15">
      <c r="A536" s="147"/>
      <c r="B536" s="147"/>
      <c r="C536" s="147"/>
      <c r="D536" s="1">
        <f t="shared" si="16"/>
        <v>0</v>
      </c>
      <c r="E536" s="1" t="str">
        <f t="shared" si="17"/>
        <v/>
      </c>
      <c r="F536" s="1" t="b">
        <f>IF(B536="",IF(Aloitus_Start!$D$1="Suomi","Tieto puuttuu: "&amp;B$3,IF(Aloitus_Start!$D$1="Svenska","Information saknas: "&amp;B$3)),"")</f>
        <v>0</v>
      </c>
      <c r="G536" s="1" t="b">
        <f>IF(C536="",IF(Aloitus_Start!$D$1="Suomi","Tieto puuttuu: "&amp;C$3,IF(Aloitus_Start!$D$1="Svenska","Information saknas: "&amp;C$3)),"")</f>
        <v>0</v>
      </c>
    </row>
    <row r="537" spans="1:7" ht="15" x14ac:dyDescent="0.15">
      <c r="A537" s="147"/>
      <c r="B537" s="147"/>
      <c r="C537" s="147"/>
      <c r="D537" s="1">
        <f t="shared" si="16"/>
        <v>0</v>
      </c>
      <c r="E537" s="1" t="str">
        <f t="shared" si="17"/>
        <v/>
      </c>
      <c r="F537" s="1" t="b">
        <f>IF(B537="",IF(Aloitus_Start!$D$1="Suomi","Tieto puuttuu: "&amp;B$3,IF(Aloitus_Start!$D$1="Svenska","Information saknas: "&amp;B$3)),"")</f>
        <v>0</v>
      </c>
      <c r="G537" s="1" t="b">
        <f>IF(C537="",IF(Aloitus_Start!$D$1="Suomi","Tieto puuttuu: "&amp;C$3,IF(Aloitus_Start!$D$1="Svenska","Information saknas: "&amp;C$3)),"")</f>
        <v>0</v>
      </c>
    </row>
    <row r="538" spans="1:7" ht="15" x14ac:dyDescent="0.15">
      <c r="A538" s="147"/>
      <c r="B538" s="147"/>
      <c r="C538" s="147"/>
      <c r="D538" s="1">
        <f t="shared" si="16"/>
        <v>0</v>
      </c>
      <c r="E538" s="1" t="str">
        <f t="shared" si="17"/>
        <v/>
      </c>
      <c r="F538" s="1" t="b">
        <f>IF(B538="",IF(Aloitus_Start!$D$1="Suomi","Tieto puuttuu: "&amp;B$3,IF(Aloitus_Start!$D$1="Svenska","Information saknas: "&amp;B$3)),"")</f>
        <v>0</v>
      </c>
      <c r="G538" s="1" t="b">
        <f>IF(C538="",IF(Aloitus_Start!$D$1="Suomi","Tieto puuttuu: "&amp;C$3,IF(Aloitus_Start!$D$1="Svenska","Information saknas: "&amp;C$3)),"")</f>
        <v>0</v>
      </c>
    </row>
    <row r="539" spans="1:7" ht="15" x14ac:dyDescent="0.15">
      <c r="A539" s="147"/>
      <c r="B539" s="147"/>
      <c r="C539" s="147"/>
      <c r="D539" s="1">
        <f t="shared" si="16"/>
        <v>0</v>
      </c>
      <c r="E539" s="1" t="str">
        <f t="shared" si="17"/>
        <v/>
      </c>
      <c r="F539" s="1" t="b">
        <f>IF(B539="",IF(Aloitus_Start!$D$1="Suomi","Tieto puuttuu: "&amp;B$3,IF(Aloitus_Start!$D$1="Svenska","Information saknas: "&amp;B$3)),"")</f>
        <v>0</v>
      </c>
      <c r="G539" s="1" t="b">
        <f>IF(C539="",IF(Aloitus_Start!$D$1="Suomi","Tieto puuttuu: "&amp;C$3,IF(Aloitus_Start!$D$1="Svenska","Information saknas: "&amp;C$3)),"")</f>
        <v>0</v>
      </c>
    </row>
    <row r="540" spans="1:7" ht="15" x14ac:dyDescent="0.15">
      <c r="A540" s="147"/>
      <c r="B540" s="147"/>
      <c r="C540" s="147"/>
      <c r="D540" s="1">
        <f t="shared" si="16"/>
        <v>0</v>
      </c>
      <c r="E540" s="1" t="str">
        <f t="shared" si="17"/>
        <v/>
      </c>
      <c r="F540" s="1" t="b">
        <f>IF(B540="",IF(Aloitus_Start!$D$1="Suomi","Tieto puuttuu: "&amp;B$3,IF(Aloitus_Start!$D$1="Svenska","Information saknas: "&amp;B$3)),"")</f>
        <v>0</v>
      </c>
      <c r="G540" s="1" t="b">
        <f>IF(C540="",IF(Aloitus_Start!$D$1="Suomi","Tieto puuttuu: "&amp;C$3,IF(Aloitus_Start!$D$1="Svenska","Information saknas: "&amp;C$3)),"")</f>
        <v>0</v>
      </c>
    </row>
    <row r="541" spans="1:7" ht="15" x14ac:dyDescent="0.15">
      <c r="A541" s="147"/>
      <c r="B541" s="147"/>
      <c r="C541" s="147"/>
      <c r="D541" s="1">
        <f t="shared" si="16"/>
        <v>0</v>
      </c>
      <c r="E541" s="1" t="str">
        <f t="shared" si="17"/>
        <v/>
      </c>
      <c r="F541" s="1" t="b">
        <f>IF(B541="",IF(Aloitus_Start!$D$1="Suomi","Tieto puuttuu: "&amp;B$3,IF(Aloitus_Start!$D$1="Svenska","Information saknas: "&amp;B$3)),"")</f>
        <v>0</v>
      </c>
      <c r="G541" s="1" t="b">
        <f>IF(C541="",IF(Aloitus_Start!$D$1="Suomi","Tieto puuttuu: "&amp;C$3,IF(Aloitus_Start!$D$1="Svenska","Information saknas: "&amp;C$3)),"")</f>
        <v>0</v>
      </c>
    </row>
    <row r="542" spans="1:7" ht="15" x14ac:dyDescent="0.15">
      <c r="A542" s="147"/>
      <c r="B542" s="147"/>
      <c r="C542" s="147"/>
      <c r="D542" s="1">
        <f t="shared" si="16"/>
        <v>0</v>
      </c>
      <c r="E542" s="1" t="str">
        <f t="shared" si="17"/>
        <v/>
      </c>
      <c r="F542" s="1" t="b">
        <f>IF(B542="",IF(Aloitus_Start!$D$1="Suomi","Tieto puuttuu: "&amp;B$3,IF(Aloitus_Start!$D$1="Svenska","Information saknas: "&amp;B$3)),"")</f>
        <v>0</v>
      </c>
      <c r="G542" s="1" t="b">
        <f>IF(C542="",IF(Aloitus_Start!$D$1="Suomi","Tieto puuttuu: "&amp;C$3,IF(Aloitus_Start!$D$1="Svenska","Information saknas: "&amp;C$3)),"")</f>
        <v>0</v>
      </c>
    </row>
    <row r="543" spans="1:7" ht="15" x14ac:dyDescent="0.15">
      <c r="A543" s="147"/>
      <c r="B543" s="147"/>
      <c r="C543" s="147"/>
      <c r="D543" s="1">
        <f t="shared" si="16"/>
        <v>0</v>
      </c>
      <c r="E543" s="1" t="str">
        <f t="shared" si="17"/>
        <v/>
      </c>
      <c r="F543" s="1" t="b">
        <f>IF(B543="",IF(Aloitus_Start!$D$1="Suomi","Tieto puuttuu: "&amp;B$3,IF(Aloitus_Start!$D$1="Svenska","Information saknas: "&amp;B$3)),"")</f>
        <v>0</v>
      </c>
      <c r="G543" s="1" t="b">
        <f>IF(C543="",IF(Aloitus_Start!$D$1="Suomi","Tieto puuttuu: "&amp;C$3,IF(Aloitus_Start!$D$1="Svenska","Information saknas: "&amp;C$3)),"")</f>
        <v>0</v>
      </c>
    </row>
    <row r="544" spans="1:7" ht="15" x14ac:dyDescent="0.15">
      <c r="A544" s="147"/>
      <c r="B544" s="147"/>
      <c r="C544" s="147"/>
      <c r="D544" s="1">
        <f t="shared" si="16"/>
        <v>0</v>
      </c>
      <c r="E544" s="1" t="str">
        <f t="shared" si="17"/>
        <v/>
      </c>
      <c r="F544" s="1" t="b">
        <f>IF(B544="",IF(Aloitus_Start!$D$1="Suomi","Tieto puuttuu: "&amp;B$3,IF(Aloitus_Start!$D$1="Svenska","Information saknas: "&amp;B$3)),"")</f>
        <v>0</v>
      </c>
      <c r="G544" s="1" t="b">
        <f>IF(C544="",IF(Aloitus_Start!$D$1="Suomi","Tieto puuttuu: "&amp;C$3,IF(Aloitus_Start!$D$1="Svenska","Information saknas: "&amp;C$3)),"")</f>
        <v>0</v>
      </c>
    </row>
    <row r="545" spans="1:7" ht="15" x14ac:dyDescent="0.15">
      <c r="A545" s="147"/>
      <c r="B545" s="147"/>
      <c r="C545" s="147"/>
      <c r="D545" s="1">
        <f t="shared" si="16"/>
        <v>0</v>
      </c>
      <c r="E545" s="1" t="str">
        <f t="shared" si="17"/>
        <v/>
      </c>
      <c r="F545" s="1" t="b">
        <f>IF(B545="",IF(Aloitus_Start!$D$1="Suomi","Tieto puuttuu: "&amp;B$3,IF(Aloitus_Start!$D$1="Svenska","Information saknas: "&amp;B$3)),"")</f>
        <v>0</v>
      </c>
      <c r="G545" s="1" t="b">
        <f>IF(C545="",IF(Aloitus_Start!$D$1="Suomi","Tieto puuttuu: "&amp;C$3,IF(Aloitus_Start!$D$1="Svenska","Information saknas: "&amp;C$3)),"")</f>
        <v>0</v>
      </c>
    </row>
    <row r="546" spans="1:7" ht="15" x14ac:dyDescent="0.15">
      <c r="A546" s="147"/>
      <c r="B546" s="147"/>
      <c r="C546" s="147"/>
      <c r="D546" s="1">
        <f t="shared" si="16"/>
        <v>0</v>
      </c>
      <c r="E546" s="1" t="str">
        <f t="shared" si="17"/>
        <v/>
      </c>
      <c r="F546" s="1" t="b">
        <f>IF(B546="",IF(Aloitus_Start!$D$1="Suomi","Tieto puuttuu: "&amp;B$3,IF(Aloitus_Start!$D$1="Svenska","Information saknas: "&amp;B$3)),"")</f>
        <v>0</v>
      </c>
      <c r="G546" s="1" t="b">
        <f>IF(C546="",IF(Aloitus_Start!$D$1="Suomi","Tieto puuttuu: "&amp;C$3,IF(Aloitus_Start!$D$1="Svenska","Information saknas: "&amp;C$3)),"")</f>
        <v>0</v>
      </c>
    </row>
    <row r="547" spans="1:7" ht="15" x14ac:dyDescent="0.15">
      <c r="A547" s="147"/>
      <c r="B547" s="147"/>
      <c r="C547" s="147"/>
      <c r="D547" s="1">
        <f t="shared" si="16"/>
        <v>0</v>
      </c>
      <c r="E547" s="1" t="str">
        <f t="shared" si="17"/>
        <v/>
      </c>
      <c r="F547" s="1" t="b">
        <f>IF(B547="",IF(Aloitus_Start!$D$1="Suomi","Tieto puuttuu: "&amp;B$3,IF(Aloitus_Start!$D$1="Svenska","Information saknas: "&amp;B$3)),"")</f>
        <v>0</v>
      </c>
      <c r="G547" s="1" t="b">
        <f>IF(C547="",IF(Aloitus_Start!$D$1="Suomi","Tieto puuttuu: "&amp;C$3,IF(Aloitus_Start!$D$1="Svenska","Information saknas: "&amp;C$3)),"")</f>
        <v>0</v>
      </c>
    </row>
    <row r="548" spans="1:7" ht="15" x14ac:dyDescent="0.15">
      <c r="A548" s="147"/>
      <c r="B548" s="147"/>
      <c r="C548" s="147"/>
      <c r="D548" s="1">
        <f t="shared" si="16"/>
        <v>0</v>
      </c>
      <c r="E548" s="1" t="str">
        <f t="shared" si="17"/>
        <v/>
      </c>
      <c r="F548" s="1" t="b">
        <f>IF(B548="",IF(Aloitus_Start!$D$1="Suomi","Tieto puuttuu: "&amp;B$3,IF(Aloitus_Start!$D$1="Svenska","Information saknas: "&amp;B$3)),"")</f>
        <v>0</v>
      </c>
      <c r="G548" s="1" t="b">
        <f>IF(C548="",IF(Aloitus_Start!$D$1="Suomi","Tieto puuttuu: "&amp;C$3,IF(Aloitus_Start!$D$1="Svenska","Information saknas: "&amp;C$3)),"")</f>
        <v>0</v>
      </c>
    </row>
    <row r="549" spans="1:7" ht="15" x14ac:dyDescent="0.15">
      <c r="A549" s="147"/>
      <c r="B549" s="147"/>
      <c r="C549" s="147"/>
      <c r="D549" s="1">
        <f t="shared" si="16"/>
        <v>0</v>
      </c>
      <c r="E549" s="1" t="str">
        <f t="shared" si="17"/>
        <v/>
      </c>
      <c r="F549" s="1" t="b">
        <f>IF(B549="",IF(Aloitus_Start!$D$1="Suomi","Tieto puuttuu: "&amp;B$3,IF(Aloitus_Start!$D$1="Svenska","Information saknas: "&amp;B$3)),"")</f>
        <v>0</v>
      </c>
      <c r="G549" s="1" t="b">
        <f>IF(C549="",IF(Aloitus_Start!$D$1="Suomi","Tieto puuttuu: "&amp;C$3,IF(Aloitus_Start!$D$1="Svenska","Information saknas: "&amp;C$3)),"")</f>
        <v>0</v>
      </c>
    </row>
    <row r="550" spans="1:7" ht="15" x14ac:dyDescent="0.15">
      <c r="A550" s="147"/>
      <c r="B550" s="147"/>
      <c r="C550" s="147"/>
      <c r="D550" s="1">
        <f t="shared" si="16"/>
        <v>0</v>
      </c>
      <c r="E550" s="1" t="str">
        <f t="shared" si="17"/>
        <v/>
      </c>
      <c r="F550" s="1" t="b">
        <f>IF(B550="",IF(Aloitus_Start!$D$1="Suomi","Tieto puuttuu: "&amp;B$3,IF(Aloitus_Start!$D$1="Svenska","Information saknas: "&amp;B$3)),"")</f>
        <v>0</v>
      </c>
      <c r="G550" s="1" t="b">
        <f>IF(C550="",IF(Aloitus_Start!$D$1="Suomi","Tieto puuttuu: "&amp;C$3,IF(Aloitus_Start!$D$1="Svenska","Information saknas: "&amp;C$3)),"")</f>
        <v>0</v>
      </c>
    </row>
    <row r="551" spans="1:7" ht="15" x14ac:dyDescent="0.15">
      <c r="A551" s="147"/>
      <c r="B551" s="147"/>
      <c r="C551" s="147"/>
      <c r="D551" s="1">
        <f t="shared" si="16"/>
        <v>0</v>
      </c>
      <c r="E551" s="1" t="str">
        <f t="shared" si="17"/>
        <v/>
      </c>
      <c r="F551" s="1" t="b">
        <f>IF(B551="",IF(Aloitus_Start!$D$1="Suomi","Tieto puuttuu: "&amp;B$3,IF(Aloitus_Start!$D$1="Svenska","Information saknas: "&amp;B$3)),"")</f>
        <v>0</v>
      </c>
      <c r="G551" s="1" t="b">
        <f>IF(C551="",IF(Aloitus_Start!$D$1="Suomi","Tieto puuttuu: "&amp;C$3,IF(Aloitus_Start!$D$1="Svenska","Information saknas: "&amp;C$3)),"")</f>
        <v>0</v>
      </c>
    </row>
    <row r="552" spans="1:7" ht="15" x14ac:dyDescent="0.15">
      <c r="A552" s="147"/>
      <c r="B552" s="147"/>
      <c r="C552" s="147"/>
      <c r="D552" s="1">
        <f t="shared" si="16"/>
        <v>0</v>
      </c>
      <c r="E552" s="1" t="str">
        <f t="shared" si="17"/>
        <v/>
      </c>
      <c r="F552" s="1" t="b">
        <f>IF(B552="",IF(Aloitus_Start!$D$1="Suomi","Tieto puuttuu: "&amp;B$3,IF(Aloitus_Start!$D$1="Svenska","Information saknas: "&amp;B$3)),"")</f>
        <v>0</v>
      </c>
      <c r="G552" s="1" t="b">
        <f>IF(C552="",IF(Aloitus_Start!$D$1="Suomi","Tieto puuttuu: "&amp;C$3,IF(Aloitus_Start!$D$1="Svenska","Information saknas: "&amp;C$3)),"")</f>
        <v>0</v>
      </c>
    </row>
    <row r="553" spans="1:7" ht="15" x14ac:dyDescent="0.15">
      <c r="A553" s="147"/>
      <c r="B553" s="147"/>
      <c r="C553" s="147"/>
      <c r="D553" s="1">
        <f t="shared" si="16"/>
        <v>0</v>
      </c>
      <c r="E553" s="1" t="str">
        <f t="shared" si="17"/>
        <v/>
      </c>
      <c r="F553" s="1" t="b">
        <f>IF(B553="",IF(Aloitus_Start!$D$1="Suomi","Tieto puuttuu: "&amp;B$3,IF(Aloitus_Start!$D$1="Svenska","Information saknas: "&amp;B$3)),"")</f>
        <v>0</v>
      </c>
      <c r="G553" s="1" t="b">
        <f>IF(C553="",IF(Aloitus_Start!$D$1="Suomi","Tieto puuttuu: "&amp;C$3,IF(Aloitus_Start!$D$1="Svenska","Information saknas: "&amp;C$3)),"")</f>
        <v>0</v>
      </c>
    </row>
    <row r="554" spans="1:7" ht="15" x14ac:dyDescent="0.15">
      <c r="A554" s="147"/>
      <c r="B554" s="147"/>
      <c r="C554" s="147"/>
      <c r="D554" s="1">
        <f t="shared" si="16"/>
        <v>0</v>
      </c>
      <c r="E554" s="1" t="str">
        <f t="shared" si="17"/>
        <v/>
      </c>
      <c r="F554" s="1" t="b">
        <f>IF(B554="",IF(Aloitus_Start!$D$1="Suomi","Tieto puuttuu: "&amp;B$3,IF(Aloitus_Start!$D$1="Svenska","Information saknas: "&amp;B$3)),"")</f>
        <v>0</v>
      </c>
      <c r="G554" s="1" t="b">
        <f>IF(C554="",IF(Aloitus_Start!$D$1="Suomi","Tieto puuttuu: "&amp;C$3,IF(Aloitus_Start!$D$1="Svenska","Information saknas: "&amp;C$3)),"")</f>
        <v>0</v>
      </c>
    </row>
    <row r="555" spans="1:7" ht="15" x14ac:dyDescent="0.15">
      <c r="A555" s="147"/>
      <c r="B555" s="147"/>
      <c r="C555" s="147"/>
      <c r="D555" s="1">
        <f t="shared" si="16"/>
        <v>0</v>
      </c>
      <c r="E555" s="1" t="str">
        <f t="shared" si="17"/>
        <v/>
      </c>
      <c r="F555" s="1" t="b">
        <f>IF(B555="",IF(Aloitus_Start!$D$1="Suomi","Tieto puuttuu: "&amp;B$3,IF(Aloitus_Start!$D$1="Svenska","Information saknas: "&amp;B$3)),"")</f>
        <v>0</v>
      </c>
      <c r="G555" s="1" t="b">
        <f>IF(C555="",IF(Aloitus_Start!$D$1="Suomi","Tieto puuttuu: "&amp;C$3,IF(Aloitus_Start!$D$1="Svenska","Information saknas: "&amp;C$3)),"")</f>
        <v>0</v>
      </c>
    </row>
    <row r="556" spans="1:7" ht="15" x14ac:dyDescent="0.15">
      <c r="A556" s="147"/>
      <c r="B556" s="147"/>
      <c r="C556" s="147"/>
      <c r="D556" s="1">
        <f t="shared" si="16"/>
        <v>0</v>
      </c>
      <c r="E556" s="1" t="str">
        <f t="shared" si="17"/>
        <v/>
      </c>
      <c r="F556" s="1" t="b">
        <f>IF(B556="",IF(Aloitus_Start!$D$1="Suomi","Tieto puuttuu: "&amp;B$3,IF(Aloitus_Start!$D$1="Svenska","Information saknas: "&amp;B$3)),"")</f>
        <v>0</v>
      </c>
      <c r="G556" s="1" t="b">
        <f>IF(C556="",IF(Aloitus_Start!$D$1="Suomi","Tieto puuttuu: "&amp;C$3,IF(Aloitus_Start!$D$1="Svenska","Information saknas: "&amp;C$3)),"")</f>
        <v>0</v>
      </c>
    </row>
    <row r="557" spans="1:7" ht="15" x14ac:dyDescent="0.15">
      <c r="A557" s="147"/>
      <c r="B557" s="147"/>
      <c r="C557" s="147"/>
      <c r="D557" s="1">
        <f t="shared" si="16"/>
        <v>0</v>
      </c>
      <c r="E557" s="1" t="str">
        <f t="shared" si="17"/>
        <v/>
      </c>
      <c r="F557" s="1" t="b">
        <f>IF(B557="",IF(Aloitus_Start!$D$1="Suomi","Tieto puuttuu: "&amp;B$3,IF(Aloitus_Start!$D$1="Svenska","Information saknas: "&amp;B$3)),"")</f>
        <v>0</v>
      </c>
      <c r="G557" s="1" t="b">
        <f>IF(C557="",IF(Aloitus_Start!$D$1="Suomi","Tieto puuttuu: "&amp;C$3,IF(Aloitus_Start!$D$1="Svenska","Information saknas: "&amp;C$3)),"")</f>
        <v>0</v>
      </c>
    </row>
    <row r="558" spans="1:7" ht="15" x14ac:dyDescent="0.15">
      <c r="A558" s="147"/>
      <c r="B558" s="147"/>
      <c r="C558" s="147"/>
      <c r="D558" s="1">
        <f t="shared" si="16"/>
        <v>0</v>
      </c>
      <c r="E558" s="1" t="str">
        <f t="shared" si="17"/>
        <v/>
      </c>
      <c r="F558" s="1" t="b">
        <f>IF(B558="",IF(Aloitus_Start!$D$1="Suomi","Tieto puuttuu: "&amp;B$3,IF(Aloitus_Start!$D$1="Svenska","Information saknas: "&amp;B$3)),"")</f>
        <v>0</v>
      </c>
      <c r="G558" s="1" t="b">
        <f>IF(C558="",IF(Aloitus_Start!$D$1="Suomi","Tieto puuttuu: "&amp;C$3,IF(Aloitus_Start!$D$1="Svenska","Information saknas: "&amp;C$3)),"")</f>
        <v>0</v>
      </c>
    </row>
    <row r="559" spans="1:7" ht="15" x14ac:dyDescent="0.15">
      <c r="A559" s="147"/>
      <c r="B559" s="147"/>
      <c r="C559" s="147"/>
      <c r="D559" s="1">
        <f t="shared" si="16"/>
        <v>0</v>
      </c>
      <c r="E559" s="1" t="str">
        <f t="shared" si="17"/>
        <v/>
      </c>
      <c r="F559" s="1" t="b">
        <f>IF(B559="",IF(Aloitus_Start!$D$1="Suomi","Tieto puuttuu: "&amp;B$3,IF(Aloitus_Start!$D$1="Svenska","Information saknas: "&amp;B$3)),"")</f>
        <v>0</v>
      </c>
      <c r="G559" s="1" t="b">
        <f>IF(C559="",IF(Aloitus_Start!$D$1="Suomi","Tieto puuttuu: "&amp;C$3,IF(Aloitus_Start!$D$1="Svenska","Information saknas: "&amp;C$3)),"")</f>
        <v>0</v>
      </c>
    </row>
    <row r="560" spans="1:7" ht="15" x14ac:dyDescent="0.15">
      <c r="A560" s="147"/>
      <c r="B560" s="147"/>
      <c r="C560" s="147"/>
      <c r="D560" s="1">
        <f t="shared" si="16"/>
        <v>0</v>
      </c>
      <c r="E560" s="1" t="str">
        <f t="shared" si="17"/>
        <v/>
      </c>
      <c r="F560" s="1" t="b">
        <f>IF(B560="",IF(Aloitus_Start!$D$1="Suomi","Tieto puuttuu: "&amp;B$3,IF(Aloitus_Start!$D$1="Svenska","Information saknas: "&amp;B$3)),"")</f>
        <v>0</v>
      </c>
      <c r="G560" s="1" t="b">
        <f>IF(C560="",IF(Aloitus_Start!$D$1="Suomi","Tieto puuttuu: "&amp;C$3,IF(Aloitus_Start!$D$1="Svenska","Information saknas: "&amp;C$3)),"")</f>
        <v>0</v>
      </c>
    </row>
    <row r="561" spans="1:7" ht="15" x14ac:dyDescent="0.15">
      <c r="A561" s="147"/>
      <c r="B561" s="147"/>
      <c r="C561" s="147"/>
      <c r="D561" s="1">
        <f t="shared" si="16"/>
        <v>0</v>
      </c>
      <c r="E561" s="1" t="str">
        <f t="shared" si="17"/>
        <v/>
      </c>
      <c r="F561" s="1" t="b">
        <f>IF(B561="",IF(Aloitus_Start!$D$1="Suomi","Tieto puuttuu: "&amp;B$3,IF(Aloitus_Start!$D$1="Svenska","Information saknas: "&amp;B$3)),"")</f>
        <v>0</v>
      </c>
      <c r="G561" s="1" t="b">
        <f>IF(C561="",IF(Aloitus_Start!$D$1="Suomi","Tieto puuttuu: "&amp;C$3,IF(Aloitus_Start!$D$1="Svenska","Information saknas: "&amp;C$3)),"")</f>
        <v>0</v>
      </c>
    </row>
    <row r="562" spans="1:7" ht="15" x14ac:dyDescent="0.15">
      <c r="A562" s="147"/>
      <c r="B562" s="147"/>
      <c r="C562" s="147"/>
      <c r="D562" s="1">
        <f t="shared" si="16"/>
        <v>0</v>
      </c>
      <c r="E562" s="1" t="str">
        <f t="shared" si="17"/>
        <v/>
      </c>
      <c r="F562" s="1" t="b">
        <f>IF(B562="",IF(Aloitus_Start!$D$1="Suomi","Tieto puuttuu: "&amp;B$3,IF(Aloitus_Start!$D$1="Svenska","Information saknas: "&amp;B$3)),"")</f>
        <v>0</v>
      </c>
      <c r="G562" s="1" t="b">
        <f>IF(C562="",IF(Aloitus_Start!$D$1="Suomi","Tieto puuttuu: "&amp;C$3,IF(Aloitus_Start!$D$1="Svenska","Information saknas: "&amp;C$3)),"")</f>
        <v>0</v>
      </c>
    </row>
    <row r="563" spans="1:7" ht="15" x14ac:dyDescent="0.15">
      <c r="A563" s="147"/>
      <c r="B563" s="147"/>
      <c r="C563" s="147"/>
      <c r="D563" s="1">
        <f t="shared" si="16"/>
        <v>0</v>
      </c>
      <c r="E563" s="1" t="str">
        <f t="shared" si="17"/>
        <v/>
      </c>
      <c r="F563" s="1" t="b">
        <f>IF(B563="",IF(Aloitus_Start!$D$1="Suomi","Tieto puuttuu: "&amp;B$3,IF(Aloitus_Start!$D$1="Svenska","Information saknas: "&amp;B$3)),"")</f>
        <v>0</v>
      </c>
      <c r="G563" s="1" t="b">
        <f>IF(C563="",IF(Aloitus_Start!$D$1="Suomi","Tieto puuttuu: "&amp;C$3,IF(Aloitus_Start!$D$1="Svenska","Information saknas: "&amp;C$3)),"")</f>
        <v>0</v>
      </c>
    </row>
    <row r="564" spans="1:7" ht="15" x14ac:dyDescent="0.15">
      <c r="A564" s="147"/>
      <c r="B564" s="147"/>
      <c r="C564" s="147"/>
      <c r="D564" s="1">
        <f t="shared" si="16"/>
        <v>0</v>
      </c>
      <c r="E564" s="1" t="str">
        <f t="shared" si="17"/>
        <v/>
      </c>
      <c r="F564" s="1" t="b">
        <f>IF(B564="",IF(Aloitus_Start!$D$1="Suomi","Tieto puuttuu: "&amp;B$3,IF(Aloitus_Start!$D$1="Svenska","Information saknas: "&amp;B$3)),"")</f>
        <v>0</v>
      </c>
      <c r="G564" s="1" t="b">
        <f>IF(C564="",IF(Aloitus_Start!$D$1="Suomi","Tieto puuttuu: "&amp;C$3,IF(Aloitus_Start!$D$1="Svenska","Information saknas: "&amp;C$3)),"")</f>
        <v>0</v>
      </c>
    </row>
    <row r="565" spans="1:7" ht="15" x14ac:dyDescent="0.15">
      <c r="A565" s="147"/>
      <c r="B565" s="147"/>
      <c r="C565" s="147"/>
      <c r="D565" s="1">
        <f t="shared" si="16"/>
        <v>0</v>
      </c>
      <c r="E565" s="1" t="str">
        <f t="shared" si="17"/>
        <v/>
      </c>
      <c r="F565" s="1" t="b">
        <f>IF(B565="",IF(Aloitus_Start!$D$1="Suomi","Tieto puuttuu: "&amp;B$3,IF(Aloitus_Start!$D$1="Svenska","Information saknas: "&amp;B$3)),"")</f>
        <v>0</v>
      </c>
      <c r="G565" s="1" t="b">
        <f>IF(C565="",IF(Aloitus_Start!$D$1="Suomi","Tieto puuttuu: "&amp;C$3,IF(Aloitus_Start!$D$1="Svenska","Information saknas: "&amp;C$3)),"")</f>
        <v>0</v>
      </c>
    </row>
    <row r="566" spans="1:7" ht="15" x14ac:dyDescent="0.15">
      <c r="A566" s="147"/>
      <c r="B566" s="147"/>
      <c r="C566" s="147"/>
      <c r="D566" s="1">
        <f t="shared" si="16"/>
        <v>0</v>
      </c>
      <c r="E566" s="1" t="str">
        <f t="shared" si="17"/>
        <v/>
      </c>
      <c r="F566" s="1" t="b">
        <f>IF(B566="",IF(Aloitus_Start!$D$1="Suomi","Tieto puuttuu: "&amp;B$3,IF(Aloitus_Start!$D$1="Svenska","Information saknas: "&amp;B$3)),"")</f>
        <v>0</v>
      </c>
      <c r="G566" s="1" t="b">
        <f>IF(C566="",IF(Aloitus_Start!$D$1="Suomi","Tieto puuttuu: "&amp;C$3,IF(Aloitus_Start!$D$1="Svenska","Information saknas: "&amp;C$3)),"")</f>
        <v>0</v>
      </c>
    </row>
    <row r="567" spans="1:7" ht="15" x14ac:dyDescent="0.15">
      <c r="A567" s="147"/>
      <c r="B567" s="147"/>
      <c r="C567" s="147"/>
      <c r="D567" s="1">
        <f t="shared" si="16"/>
        <v>0</v>
      </c>
      <c r="E567" s="1" t="str">
        <f t="shared" si="17"/>
        <v/>
      </c>
      <c r="F567" s="1" t="b">
        <f>IF(B567="",IF(Aloitus_Start!$D$1="Suomi","Tieto puuttuu: "&amp;B$3,IF(Aloitus_Start!$D$1="Svenska","Information saknas: "&amp;B$3)),"")</f>
        <v>0</v>
      </c>
      <c r="G567" s="1" t="b">
        <f>IF(C567="",IF(Aloitus_Start!$D$1="Suomi","Tieto puuttuu: "&amp;C$3,IF(Aloitus_Start!$D$1="Svenska","Information saknas: "&amp;C$3)),"")</f>
        <v>0</v>
      </c>
    </row>
    <row r="568" spans="1:7" ht="15" x14ac:dyDescent="0.15">
      <c r="A568" s="147"/>
      <c r="B568" s="147"/>
      <c r="C568" s="147"/>
      <c r="D568" s="1">
        <f t="shared" si="16"/>
        <v>0</v>
      </c>
      <c r="E568" s="1" t="str">
        <f t="shared" si="17"/>
        <v/>
      </c>
      <c r="F568" s="1" t="b">
        <f>IF(B568="",IF(Aloitus_Start!$D$1="Suomi","Tieto puuttuu: "&amp;B$3,IF(Aloitus_Start!$D$1="Svenska","Information saknas: "&amp;B$3)),"")</f>
        <v>0</v>
      </c>
      <c r="G568" s="1" t="b">
        <f>IF(C568="",IF(Aloitus_Start!$D$1="Suomi","Tieto puuttuu: "&amp;C$3,IF(Aloitus_Start!$D$1="Svenska","Information saknas: "&amp;C$3)),"")</f>
        <v>0</v>
      </c>
    </row>
    <row r="569" spans="1:7" ht="15" x14ac:dyDescent="0.15">
      <c r="A569" s="147"/>
      <c r="B569" s="147"/>
      <c r="C569" s="147"/>
      <c r="D569" s="1">
        <f t="shared" si="16"/>
        <v>0</v>
      </c>
      <c r="E569" s="1" t="str">
        <f t="shared" si="17"/>
        <v/>
      </c>
      <c r="F569" s="1" t="b">
        <f>IF(B569="",IF(Aloitus_Start!$D$1="Suomi","Tieto puuttuu: "&amp;B$3,IF(Aloitus_Start!$D$1="Svenska","Information saknas: "&amp;B$3)),"")</f>
        <v>0</v>
      </c>
      <c r="G569" s="1" t="b">
        <f>IF(C569="",IF(Aloitus_Start!$D$1="Suomi","Tieto puuttuu: "&amp;C$3,IF(Aloitus_Start!$D$1="Svenska","Information saknas: "&amp;C$3)),"")</f>
        <v>0</v>
      </c>
    </row>
    <row r="570" spans="1:7" ht="15" x14ac:dyDescent="0.15">
      <c r="A570" s="147"/>
      <c r="B570" s="147"/>
      <c r="C570" s="147"/>
      <c r="D570" s="1">
        <f t="shared" si="16"/>
        <v>0</v>
      </c>
      <c r="E570" s="1" t="str">
        <f t="shared" si="17"/>
        <v/>
      </c>
      <c r="F570" s="1" t="b">
        <f>IF(B570="",IF(Aloitus_Start!$D$1="Suomi","Tieto puuttuu: "&amp;B$3,IF(Aloitus_Start!$D$1="Svenska","Information saknas: "&amp;B$3)),"")</f>
        <v>0</v>
      </c>
      <c r="G570" s="1" t="b">
        <f>IF(C570="",IF(Aloitus_Start!$D$1="Suomi","Tieto puuttuu: "&amp;C$3,IF(Aloitus_Start!$D$1="Svenska","Information saknas: "&amp;C$3)),"")</f>
        <v>0</v>
      </c>
    </row>
    <row r="571" spans="1:7" ht="15" x14ac:dyDescent="0.15">
      <c r="A571" s="147"/>
      <c r="B571" s="147"/>
      <c r="C571" s="147"/>
      <c r="D571" s="1">
        <f t="shared" si="16"/>
        <v>0</v>
      </c>
      <c r="E571" s="1" t="str">
        <f t="shared" si="17"/>
        <v/>
      </c>
      <c r="F571" s="1" t="b">
        <f>IF(B571="",IF(Aloitus_Start!$D$1="Suomi","Tieto puuttuu: "&amp;B$3,IF(Aloitus_Start!$D$1="Svenska","Information saknas: "&amp;B$3)),"")</f>
        <v>0</v>
      </c>
      <c r="G571" s="1" t="b">
        <f>IF(C571="",IF(Aloitus_Start!$D$1="Suomi","Tieto puuttuu: "&amp;C$3,IF(Aloitus_Start!$D$1="Svenska","Information saknas: "&amp;C$3)),"")</f>
        <v>0</v>
      </c>
    </row>
    <row r="572" spans="1:7" ht="15" x14ac:dyDescent="0.15">
      <c r="A572" s="147"/>
      <c r="B572" s="147"/>
      <c r="C572" s="147"/>
      <c r="D572" s="1">
        <f t="shared" si="16"/>
        <v>0</v>
      </c>
      <c r="E572" s="1" t="str">
        <f t="shared" si="17"/>
        <v/>
      </c>
      <c r="F572" s="1" t="b">
        <f>IF(B572="",IF(Aloitus_Start!$D$1="Suomi","Tieto puuttuu: "&amp;B$3,IF(Aloitus_Start!$D$1="Svenska","Information saknas: "&amp;B$3)),"")</f>
        <v>0</v>
      </c>
      <c r="G572" s="1" t="b">
        <f>IF(C572="",IF(Aloitus_Start!$D$1="Suomi","Tieto puuttuu: "&amp;C$3,IF(Aloitus_Start!$D$1="Svenska","Information saknas: "&amp;C$3)),"")</f>
        <v>0</v>
      </c>
    </row>
    <row r="573" spans="1:7" ht="15" x14ac:dyDescent="0.15">
      <c r="A573" s="147"/>
      <c r="B573" s="147"/>
      <c r="C573" s="147"/>
      <c r="D573" s="1">
        <f t="shared" si="16"/>
        <v>0</v>
      </c>
      <c r="E573" s="1" t="str">
        <f t="shared" si="17"/>
        <v/>
      </c>
      <c r="F573" s="1" t="b">
        <f>IF(B573="",IF(Aloitus_Start!$D$1="Suomi","Tieto puuttuu: "&amp;B$3,IF(Aloitus_Start!$D$1="Svenska","Information saknas: "&amp;B$3)),"")</f>
        <v>0</v>
      </c>
      <c r="G573" s="1" t="b">
        <f>IF(C573="",IF(Aloitus_Start!$D$1="Suomi","Tieto puuttuu: "&amp;C$3,IF(Aloitus_Start!$D$1="Svenska","Information saknas: "&amp;C$3)),"")</f>
        <v>0</v>
      </c>
    </row>
    <row r="574" spans="1:7" ht="15" x14ac:dyDescent="0.15">
      <c r="A574" s="147"/>
      <c r="B574" s="147"/>
      <c r="C574" s="147"/>
      <c r="D574" s="1">
        <f t="shared" si="16"/>
        <v>0</v>
      </c>
      <c r="E574" s="1" t="str">
        <f t="shared" si="17"/>
        <v/>
      </c>
      <c r="F574" s="1" t="b">
        <f>IF(B574="",IF(Aloitus_Start!$D$1="Suomi","Tieto puuttuu: "&amp;B$3,IF(Aloitus_Start!$D$1="Svenska","Information saknas: "&amp;B$3)),"")</f>
        <v>0</v>
      </c>
      <c r="G574" s="1" t="b">
        <f>IF(C574="",IF(Aloitus_Start!$D$1="Suomi","Tieto puuttuu: "&amp;C$3,IF(Aloitus_Start!$D$1="Svenska","Information saknas: "&amp;C$3)),"")</f>
        <v>0</v>
      </c>
    </row>
    <row r="575" spans="1:7" ht="15" x14ac:dyDescent="0.15">
      <c r="A575" s="147"/>
      <c r="B575" s="147"/>
      <c r="C575" s="147"/>
      <c r="D575" s="1">
        <f t="shared" si="16"/>
        <v>0</v>
      </c>
      <c r="E575" s="1" t="str">
        <f t="shared" si="17"/>
        <v/>
      </c>
      <c r="F575" s="1" t="b">
        <f>IF(B575="",IF(Aloitus_Start!$D$1="Suomi","Tieto puuttuu: "&amp;B$3,IF(Aloitus_Start!$D$1="Svenska","Information saknas: "&amp;B$3)),"")</f>
        <v>0</v>
      </c>
      <c r="G575" s="1" t="b">
        <f>IF(C575="",IF(Aloitus_Start!$D$1="Suomi","Tieto puuttuu: "&amp;C$3,IF(Aloitus_Start!$D$1="Svenska","Information saknas: "&amp;C$3)),"")</f>
        <v>0</v>
      </c>
    </row>
    <row r="576" spans="1:7" ht="15" x14ac:dyDescent="0.15">
      <c r="A576" s="147"/>
      <c r="B576" s="147"/>
      <c r="C576" s="147"/>
      <c r="D576" s="1">
        <f t="shared" si="16"/>
        <v>0</v>
      </c>
      <c r="E576" s="1" t="str">
        <f t="shared" si="17"/>
        <v/>
      </c>
      <c r="F576" s="1" t="b">
        <f>IF(B576="",IF(Aloitus_Start!$D$1="Suomi","Tieto puuttuu: "&amp;B$3,IF(Aloitus_Start!$D$1="Svenska","Information saknas: "&amp;B$3)),"")</f>
        <v>0</v>
      </c>
      <c r="G576" s="1" t="b">
        <f>IF(C576="",IF(Aloitus_Start!$D$1="Suomi","Tieto puuttuu: "&amp;C$3,IF(Aloitus_Start!$D$1="Svenska","Information saknas: "&amp;C$3)),"")</f>
        <v>0</v>
      </c>
    </row>
    <row r="577" spans="1:7" ht="15" x14ac:dyDescent="0.15">
      <c r="A577" s="147"/>
      <c r="B577" s="147"/>
      <c r="C577" s="147"/>
      <c r="D577" s="1">
        <f t="shared" si="16"/>
        <v>0</v>
      </c>
      <c r="E577" s="1" t="str">
        <f t="shared" si="17"/>
        <v/>
      </c>
      <c r="F577" s="1" t="b">
        <f>IF(B577="",IF(Aloitus_Start!$D$1="Suomi","Tieto puuttuu: "&amp;B$3,IF(Aloitus_Start!$D$1="Svenska","Information saknas: "&amp;B$3)),"")</f>
        <v>0</v>
      </c>
      <c r="G577" s="1" t="b">
        <f>IF(C577="",IF(Aloitus_Start!$D$1="Suomi","Tieto puuttuu: "&amp;C$3,IF(Aloitus_Start!$D$1="Svenska","Information saknas: "&amp;C$3)),"")</f>
        <v>0</v>
      </c>
    </row>
    <row r="578" spans="1:7" ht="15" x14ac:dyDescent="0.15">
      <c r="A578" s="147"/>
      <c r="B578" s="147"/>
      <c r="C578" s="147"/>
      <c r="D578" s="1">
        <f t="shared" si="16"/>
        <v>0</v>
      </c>
      <c r="E578" s="1" t="str">
        <f t="shared" si="17"/>
        <v/>
      </c>
      <c r="F578" s="1" t="b">
        <f>IF(B578="",IF(Aloitus_Start!$D$1="Suomi","Tieto puuttuu: "&amp;B$3,IF(Aloitus_Start!$D$1="Svenska","Information saknas: "&amp;B$3)),"")</f>
        <v>0</v>
      </c>
      <c r="G578" s="1" t="b">
        <f>IF(C578="",IF(Aloitus_Start!$D$1="Suomi","Tieto puuttuu: "&amp;C$3,IF(Aloitus_Start!$D$1="Svenska","Information saknas: "&amp;C$3)),"")</f>
        <v>0</v>
      </c>
    </row>
    <row r="579" spans="1:7" ht="15" x14ac:dyDescent="0.15">
      <c r="A579" s="147"/>
      <c r="B579" s="147"/>
      <c r="C579" s="147"/>
      <c r="D579" s="1">
        <f t="shared" si="16"/>
        <v>0</v>
      </c>
      <c r="E579" s="1" t="str">
        <f t="shared" si="17"/>
        <v/>
      </c>
      <c r="F579" s="1" t="b">
        <f>IF(B579="",IF(Aloitus_Start!$D$1="Suomi","Tieto puuttuu: "&amp;B$3,IF(Aloitus_Start!$D$1="Svenska","Information saknas: "&amp;B$3)),"")</f>
        <v>0</v>
      </c>
      <c r="G579" s="1" t="b">
        <f>IF(C579="",IF(Aloitus_Start!$D$1="Suomi","Tieto puuttuu: "&amp;C$3,IF(Aloitus_Start!$D$1="Svenska","Information saknas: "&amp;C$3)),"")</f>
        <v>0</v>
      </c>
    </row>
    <row r="580" spans="1:7" ht="15" x14ac:dyDescent="0.15">
      <c r="A580" s="147"/>
      <c r="B580" s="147"/>
      <c r="C580" s="147"/>
      <c r="D580" s="1">
        <f t="shared" si="16"/>
        <v>0</v>
      </c>
      <c r="E580" s="1" t="str">
        <f t="shared" si="17"/>
        <v/>
      </c>
      <c r="F580" s="1" t="b">
        <f>IF(B580="",IF(Aloitus_Start!$D$1="Suomi","Tieto puuttuu: "&amp;B$3,IF(Aloitus_Start!$D$1="Svenska","Information saknas: "&amp;B$3)),"")</f>
        <v>0</v>
      </c>
      <c r="G580" s="1" t="b">
        <f>IF(C580="",IF(Aloitus_Start!$D$1="Suomi","Tieto puuttuu: "&amp;C$3,IF(Aloitus_Start!$D$1="Svenska","Information saknas: "&amp;C$3)),"")</f>
        <v>0</v>
      </c>
    </row>
    <row r="581" spans="1:7" ht="15" x14ac:dyDescent="0.15">
      <c r="A581" s="147"/>
      <c r="B581" s="147"/>
      <c r="C581" s="147"/>
      <c r="D581" s="1">
        <f t="shared" si="16"/>
        <v>0</v>
      </c>
      <c r="E581" s="1" t="str">
        <f t="shared" si="17"/>
        <v/>
      </c>
      <c r="F581" s="1" t="b">
        <f>IF(B581="",IF(Aloitus_Start!$D$1="Suomi","Tieto puuttuu: "&amp;B$3,IF(Aloitus_Start!$D$1="Svenska","Information saknas: "&amp;B$3)),"")</f>
        <v>0</v>
      </c>
      <c r="G581" s="1" t="b">
        <f>IF(C581="",IF(Aloitus_Start!$D$1="Suomi","Tieto puuttuu: "&amp;C$3,IF(Aloitus_Start!$D$1="Svenska","Information saknas: "&amp;C$3)),"")</f>
        <v>0</v>
      </c>
    </row>
    <row r="582" spans="1:7" ht="15" x14ac:dyDescent="0.15">
      <c r="A582" s="147"/>
      <c r="B582" s="147"/>
      <c r="C582" s="147"/>
      <c r="D582" s="1">
        <f t="shared" ref="D582:D604" si="18">IF(B582=" ","",C582-B582)</f>
        <v>0</v>
      </c>
      <c r="E582" s="1" t="str">
        <f t="shared" ref="E582:E604" si="19">IF(B582="","",IF(B582=0,"",IF(B582=" ","",(C582/B582)-1)))</f>
        <v/>
      </c>
      <c r="F582" s="1" t="b">
        <f>IF(B582="",IF(Aloitus_Start!$D$1="Suomi","Tieto puuttuu: "&amp;B$3,IF(Aloitus_Start!$D$1="Svenska","Information saknas: "&amp;B$3)),"")</f>
        <v>0</v>
      </c>
      <c r="G582" s="1" t="b">
        <f>IF(C582="",IF(Aloitus_Start!$D$1="Suomi","Tieto puuttuu: "&amp;C$3,IF(Aloitus_Start!$D$1="Svenska","Information saknas: "&amp;C$3)),"")</f>
        <v>0</v>
      </c>
    </row>
    <row r="583" spans="1:7" ht="15" x14ac:dyDescent="0.15">
      <c r="A583" s="147"/>
      <c r="B583" s="147"/>
      <c r="C583" s="147"/>
      <c r="D583" s="1">
        <f t="shared" si="18"/>
        <v>0</v>
      </c>
      <c r="E583" s="1" t="str">
        <f t="shared" si="19"/>
        <v/>
      </c>
      <c r="F583" s="1" t="b">
        <f>IF(B583="",IF(Aloitus_Start!$D$1="Suomi","Tieto puuttuu: "&amp;B$3,IF(Aloitus_Start!$D$1="Svenska","Information saknas: "&amp;B$3)),"")</f>
        <v>0</v>
      </c>
      <c r="G583" s="1" t="b">
        <f>IF(C583="",IF(Aloitus_Start!$D$1="Suomi","Tieto puuttuu: "&amp;C$3,IF(Aloitus_Start!$D$1="Svenska","Information saknas: "&amp;C$3)),"")</f>
        <v>0</v>
      </c>
    </row>
    <row r="584" spans="1:7" ht="15" x14ac:dyDescent="0.15">
      <c r="A584" s="147"/>
      <c r="B584" s="147"/>
      <c r="C584" s="147"/>
      <c r="D584" s="1">
        <f t="shared" si="18"/>
        <v>0</v>
      </c>
      <c r="E584" s="1" t="str">
        <f t="shared" si="19"/>
        <v/>
      </c>
      <c r="F584" s="1" t="b">
        <f>IF(B584="",IF(Aloitus_Start!$D$1="Suomi","Tieto puuttuu: "&amp;B$3,IF(Aloitus_Start!$D$1="Svenska","Information saknas: "&amp;B$3)),"")</f>
        <v>0</v>
      </c>
      <c r="G584" s="1" t="b">
        <f>IF(C584="",IF(Aloitus_Start!$D$1="Suomi","Tieto puuttuu: "&amp;C$3,IF(Aloitus_Start!$D$1="Svenska","Information saknas: "&amp;C$3)),"")</f>
        <v>0</v>
      </c>
    </row>
    <row r="585" spans="1:7" ht="15" x14ac:dyDescent="0.2">
      <c r="A585"/>
      <c r="B585"/>
      <c r="C585"/>
      <c r="D585" s="1">
        <f t="shared" si="18"/>
        <v>0</v>
      </c>
      <c r="E585" s="1" t="str">
        <f t="shared" si="19"/>
        <v/>
      </c>
      <c r="F585" s="1" t="b">
        <f>IF(B585="",IF(Aloitus_Start!$D$1="Suomi","Tieto puuttuu: "&amp;B$3,IF(Aloitus_Start!$D$1="Svenska","Information saknas: "&amp;B$3)),"")</f>
        <v>0</v>
      </c>
      <c r="G585" s="1" t="b">
        <f>IF(C585="",IF(Aloitus_Start!$D$1="Suomi","Tieto puuttuu: "&amp;C$3,IF(Aloitus_Start!$D$1="Svenska","Information saknas: "&amp;C$3)),"")</f>
        <v>0</v>
      </c>
    </row>
    <row r="586" spans="1:7" ht="15" x14ac:dyDescent="0.2">
      <c r="A586"/>
      <c r="B586"/>
      <c r="C586"/>
      <c r="D586" s="1">
        <f t="shared" si="18"/>
        <v>0</v>
      </c>
      <c r="E586" s="1" t="str">
        <f t="shared" si="19"/>
        <v/>
      </c>
      <c r="F586" s="1" t="b">
        <f>IF(B586="",IF(Aloitus_Start!$D$1="Suomi","Tieto puuttuu: "&amp;B$3,IF(Aloitus_Start!$D$1="Svenska","Information saknas: "&amp;B$3)),"")</f>
        <v>0</v>
      </c>
      <c r="G586" s="1" t="b">
        <f>IF(C586="",IF(Aloitus_Start!$D$1="Suomi","Tieto puuttuu: "&amp;C$3,IF(Aloitus_Start!$D$1="Svenska","Information saknas: "&amp;C$3)),"")</f>
        <v>0</v>
      </c>
    </row>
    <row r="587" spans="1:7" ht="15" x14ac:dyDescent="0.2">
      <c r="A587"/>
      <c r="B587"/>
      <c r="C587"/>
      <c r="D587" s="1">
        <f t="shared" si="18"/>
        <v>0</v>
      </c>
      <c r="E587" s="1" t="str">
        <f t="shared" si="19"/>
        <v/>
      </c>
      <c r="F587" s="1" t="b">
        <f>IF(B587="",IF(Aloitus_Start!$D$1="Suomi","Tieto puuttuu: "&amp;B$3,IF(Aloitus_Start!$D$1="Svenska","Information saknas: "&amp;B$3)),"")</f>
        <v>0</v>
      </c>
      <c r="G587" s="1" t="b">
        <f>IF(C587="",IF(Aloitus_Start!$D$1="Suomi","Tieto puuttuu: "&amp;C$3,IF(Aloitus_Start!$D$1="Svenska","Information saknas: "&amp;C$3)),"")</f>
        <v>0</v>
      </c>
    </row>
    <row r="588" spans="1:7" ht="15" x14ac:dyDescent="0.15">
      <c r="A588" s="147"/>
      <c r="B588" s="147"/>
      <c r="C588" s="147"/>
      <c r="D588" s="1">
        <f t="shared" si="18"/>
        <v>0</v>
      </c>
      <c r="E588" s="1" t="str">
        <f t="shared" si="19"/>
        <v/>
      </c>
      <c r="F588" s="1" t="b">
        <f>IF(B588="",IF(Aloitus_Start!$D$1="Suomi","Tieto puuttuu: "&amp;B$3,IF(Aloitus_Start!$D$1="Svenska","Information saknas: "&amp;B$3)),"")</f>
        <v>0</v>
      </c>
      <c r="G588" s="1" t="b">
        <f>IF(C588="",IF(Aloitus_Start!$D$1="Suomi","Tieto puuttuu: "&amp;C$3,IF(Aloitus_Start!$D$1="Svenska","Information saknas: "&amp;C$3)),"")</f>
        <v>0</v>
      </c>
    </row>
    <row r="589" spans="1:7" ht="15" x14ac:dyDescent="0.15">
      <c r="A589" s="147"/>
      <c r="B589" s="147"/>
      <c r="C589" s="147"/>
      <c r="D589" s="1">
        <f t="shared" si="18"/>
        <v>0</v>
      </c>
      <c r="E589" s="1" t="str">
        <f t="shared" si="19"/>
        <v/>
      </c>
      <c r="F589" s="1" t="b">
        <f>IF(B589="",IF(Aloitus_Start!$D$1="Suomi","Tieto puuttuu: "&amp;B$3,IF(Aloitus_Start!$D$1="Svenska","Information saknas: "&amp;B$3)),"")</f>
        <v>0</v>
      </c>
      <c r="G589" s="1" t="b">
        <f>IF(C589="",IF(Aloitus_Start!$D$1="Suomi","Tieto puuttuu: "&amp;C$3,IF(Aloitus_Start!$D$1="Svenska","Information saknas: "&amp;C$3)),"")</f>
        <v>0</v>
      </c>
    </row>
    <row r="590" spans="1:7" ht="15" x14ac:dyDescent="0.15">
      <c r="A590" s="147"/>
      <c r="B590" s="147"/>
      <c r="C590" s="147"/>
      <c r="D590" s="1">
        <f t="shared" si="18"/>
        <v>0</v>
      </c>
      <c r="E590" s="1" t="str">
        <f t="shared" si="19"/>
        <v/>
      </c>
      <c r="F590" s="1" t="b">
        <f>IF(B590="",IF(Aloitus_Start!$D$1="Suomi","Tieto puuttuu: "&amp;B$3,IF(Aloitus_Start!$D$1="Svenska","Information saknas: "&amp;B$3)),"")</f>
        <v>0</v>
      </c>
      <c r="G590" s="1" t="b">
        <f>IF(C590="",IF(Aloitus_Start!$D$1="Suomi","Tieto puuttuu: "&amp;C$3,IF(Aloitus_Start!$D$1="Svenska","Information saknas: "&amp;C$3)),"")</f>
        <v>0</v>
      </c>
    </row>
    <row r="591" spans="1:7" ht="15" x14ac:dyDescent="0.15">
      <c r="A591" s="147"/>
      <c r="B591" s="147"/>
      <c r="C591" s="147"/>
      <c r="D591" s="1">
        <f t="shared" si="18"/>
        <v>0</v>
      </c>
      <c r="E591" s="1" t="str">
        <f t="shared" si="19"/>
        <v/>
      </c>
      <c r="F591" s="1" t="b">
        <f>IF(B591="",IF(Aloitus_Start!$D$1="Suomi","Tieto puuttuu: "&amp;B$3,IF(Aloitus_Start!$D$1="Svenska","Information saknas: "&amp;B$3)),"")</f>
        <v>0</v>
      </c>
      <c r="G591" s="1" t="b">
        <f>IF(C591="",IF(Aloitus_Start!$D$1="Suomi","Tieto puuttuu: "&amp;C$3,IF(Aloitus_Start!$D$1="Svenska","Information saknas: "&amp;C$3)),"")</f>
        <v>0</v>
      </c>
    </row>
    <row r="592" spans="1:7" ht="15" x14ac:dyDescent="0.15">
      <c r="A592" s="147"/>
      <c r="B592" s="147"/>
      <c r="C592" s="147"/>
      <c r="D592" s="1">
        <f t="shared" si="18"/>
        <v>0</v>
      </c>
      <c r="E592" s="1" t="str">
        <f t="shared" si="19"/>
        <v/>
      </c>
      <c r="F592" s="1" t="b">
        <f>IF(B592="",IF(Aloitus_Start!$D$1="Suomi","Tieto puuttuu: "&amp;B$3,IF(Aloitus_Start!$D$1="Svenska","Information saknas: "&amp;B$3)),"")</f>
        <v>0</v>
      </c>
      <c r="G592" s="1" t="b">
        <f>IF(C592="",IF(Aloitus_Start!$D$1="Suomi","Tieto puuttuu: "&amp;C$3,IF(Aloitus_Start!$D$1="Svenska","Information saknas: "&amp;C$3)),"")</f>
        <v>0</v>
      </c>
    </row>
    <row r="593" spans="1:7" ht="15" x14ac:dyDescent="0.15">
      <c r="A593" s="147"/>
      <c r="B593" s="147"/>
      <c r="C593" s="147"/>
      <c r="D593" s="1">
        <f t="shared" si="18"/>
        <v>0</v>
      </c>
      <c r="E593" s="1" t="str">
        <f t="shared" si="19"/>
        <v/>
      </c>
      <c r="F593" s="1" t="b">
        <f>IF(B593="",IF(Aloitus_Start!$D$1="Suomi","Tieto puuttuu: "&amp;B$3,IF(Aloitus_Start!$D$1="Svenska","Information saknas: "&amp;B$3)),"")</f>
        <v>0</v>
      </c>
      <c r="G593" s="1" t="b">
        <f>IF(C593="",IF(Aloitus_Start!$D$1="Suomi","Tieto puuttuu: "&amp;C$3,IF(Aloitus_Start!$D$1="Svenska","Information saknas: "&amp;C$3)),"")</f>
        <v>0</v>
      </c>
    </row>
    <row r="594" spans="1:7" ht="15" x14ac:dyDescent="0.15">
      <c r="A594" s="147"/>
      <c r="B594" s="147"/>
      <c r="C594" s="147"/>
      <c r="D594" s="1">
        <f t="shared" si="18"/>
        <v>0</v>
      </c>
      <c r="E594" s="1" t="str">
        <f t="shared" si="19"/>
        <v/>
      </c>
      <c r="F594" s="1" t="b">
        <f>IF(B594="",IF(Aloitus_Start!$D$1="Suomi","Tieto puuttuu: "&amp;B$3,IF(Aloitus_Start!$D$1="Svenska","Information saknas: "&amp;B$3)),"")</f>
        <v>0</v>
      </c>
      <c r="G594" s="1" t="b">
        <f>IF(C594="",IF(Aloitus_Start!$D$1="Suomi","Tieto puuttuu: "&amp;C$3,IF(Aloitus_Start!$D$1="Svenska","Information saknas: "&amp;C$3)),"")</f>
        <v>0</v>
      </c>
    </row>
    <row r="595" spans="1:7" ht="15" x14ac:dyDescent="0.15">
      <c r="A595" s="147"/>
      <c r="B595" s="147"/>
      <c r="C595" s="147"/>
      <c r="D595" s="1">
        <f t="shared" si="18"/>
        <v>0</v>
      </c>
      <c r="E595" s="1" t="str">
        <f t="shared" si="19"/>
        <v/>
      </c>
      <c r="F595" s="1" t="b">
        <f>IF(B595="",IF(Aloitus_Start!$D$1="Suomi","Tieto puuttuu: "&amp;B$3,IF(Aloitus_Start!$D$1="Svenska","Information saknas: "&amp;B$3)),"")</f>
        <v>0</v>
      </c>
      <c r="G595" s="1" t="b">
        <f>IF(C595="",IF(Aloitus_Start!$D$1="Suomi","Tieto puuttuu: "&amp;C$3,IF(Aloitus_Start!$D$1="Svenska","Information saknas: "&amp;C$3)),"")</f>
        <v>0</v>
      </c>
    </row>
    <row r="596" spans="1:7" ht="15" x14ac:dyDescent="0.15">
      <c r="A596" s="147"/>
      <c r="B596" s="147"/>
      <c r="C596" s="147"/>
      <c r="D596" s="1">
        <f t="shared" si="18"/>
        <v>0</v>
      </c>
      <c r="E596" s="1" t="str">
        <f t="shared" si="19"/>
        <v/>
      </c>
      <c r="F596" s="1" t="b">
        <f>IF(B596="",IF(Aloitus_Start!$D$1="Suomi","Tieto puuttuu: "&amp;B$3,IF(Aloitus_Start!$D$1="Svenska","Information saknas: "&amp;B$3)),"")</f>
        <v>0</v>
      </c>
      <c r="G596" s="1" t="b">
        <f>IF(C596="",IF(Aloitus_Start!$D$1="Suomi","Tieto puuttuu: "&amp;C$3,IF(Aloitus_Start!$D$1="Svenska","Information saknas: "&amp;C$3)),"")</f>
        <v>0</v>
      </c>
    </row>
    <row r="597" spans="1:7" ht="15" x14ac:dyDescent="0.15">
      <c r="A597" s="147"/>
      <c r="B597" s="147"/>
      <c r="C597" s="147"/>
      <c r="D597" s="1">
        <f t="shared" si="18"/>
        <v>0</v>
      </c>
      <c r="E597" s="1" t="str">
        <f t="shared" si="19"/>
        <v/>
      </c>
      <c r="F597" s="1" t="b">
        <f>IF(B597="",IF(Aloitus_Start!$D$1="Suomi","Tieto puuttuu: "&amp;B$3,IF(Aloitus_Start!$D$1="Svenska","Information saknas: "&amp;B$3)),"")</f>
        <v>0</v>
      </c>
      <c r="G597" s="1" t="b">
        <f>IF(C597="",IF(Aloitus_Start!$D$1="Suomi","Tieto puuttuu: "&amp;C$3,IF(Aloitus_Start!$D$1="Svenska","Information saknas: "&amp;C$3)),"")</f>
        <v>0</v>
      </c>
    </row>
    <row r="598" spans="1:7" ht="15" x14ac:dyDescent="0.15">
      <c r="A598" s="147"/>
      <c r="B598" s="147"/>
      <c r="C598" s="147"/>
      <c r="D598" s="1">
        <f t="shared" si="18"/>
        <v>0</v>
      </c>
      <c r="E598" s="1" t="str">
        <f t="shared" si="19"/>
        <v/>
      </c>
      <c r="F598" s="1" t="b">
        <f>IF(B598="",IF(Aloitus_Start!$D$1="Suomi","Tieto puuttuu: "&amp;B$3,IF(Aloitus_Start!$D$1="Svenska","Information saknas: "&amp;B$3)),"")</f>
        <v>0</v>
      </c>
      <c r="G598" s="1" t="b">
        <f>IF(C598="",IF(Aloitus_Start!$D$1="Suomi","Tieto puuttuu: "&amp;C$3,IF(Aloitus_Start!$D$1="Svenska","Information saknas: "&amp;C$3)),"")</f>
        <v>0</v>
      </c>
    </row>
    <row r="599" spans="1:7" ht="15" x14ac:dyDescent="0.15">
      <c r="A599" s="147"/>
      <c r="B599" s="147"/>
      <c r="C599" s="147"/>
      <c r="D599" s="1">
        <f t="shared" si="18"/>
        <v>0</v>
      </c>
      <c r="E599" s="1" t="str">
        <f t="shared" si="19"/>
        <v/>
      </c>
      <c r="F599" s="1" t="b">
        <f>IF(B599="",IF(Aloitus_Start!$D$1="Suomi","Tieto puuttuu: "&amp;B$3,IF(Aloitus_Start!$D$1="Svenska","Information saknas: "&amp;B$3)),"")</f>
        <v>0</v>
      </c>
      <c r="G599" s="1" t="b">
        <f>IF(C599="",IF(Aloitus_Start!$D$1="Suomi","Tieto puuttuu: "&amp;C$3,IF(Aloitus_Start!$D$1="Svenska","Information saknas: "&amp;C$3)),"")</f>
        <v>0</v>
      </c>
    </row>
    <row r="600" spans="1:7" ht="15" x14ac:dyDescent="0.15">
      <c r="A600" s="147"/>
      <c r="B600" s="147"/>
      <c r="C600" s="147"/>
      <c r="D600" s="1">
        <f t="shared" si="18"/>
        <v>0</v>
      </c>
      <c r="E600" s="1" t="str">
        <f t="shared" si="19"/>
        <v/>
      </c>
      <c r="F600" s="1" t="b">
        <f>IF(B600="",IF(Aloitus_Start!$D$1="Suomi","Tieto puuttuu: "&amp;B$3,IF(Aloitus_Start!$D$1="Svenska","Information saknas: "&amp;B$3)),"")</f>
        <v>0</v>
      </c>
      <c r="G600" s="1" t="b">
        <f>IF(C600="",IF(Aloitus_Start!$D$1="Suomi","Tieto puuttuu: "&amp;C$3,IF(Aloitus_Start!$D$1="Svenska","Information saknas: "&amp;C$3)),"")</f>
        <v>0</v>
      </c>
    </row>
    <row r="601" spans="1:7" ht="15" x14ac:dyDescent="0.15">
      <c r="A601" s="147"/>
      <c r="B601" s="147"/>
      <c r="C601" s="147"/>
      <c r="D601" s="1">
        <f t="shared" si="18"/>
        <v>0</v>
      </c>
      <c r="E601" s="1" t="str">
        <f t="shared" si="19"/>
        <v/>
      </c>
      <c r="F601" s="1" t="b">
        <f>IF(B601="",IF(Aloitus_Start!$D$1="Suomi","Tieto puuttuu: "&amp;B$3,IF(Aloitus_Start!$D$1="Svenska","Information saknas: "&amp;B$3)),"")</f>
        <v>0</v>
      </c>
      <c r="G601" s="1" t="b">
        <f>IF(C601="",IF(Aloitus_Start!$D$1="Suomi","Tieto puuttuu: "&amp;C$3,IF(Aloitus_Start!$D$1="Svenska","Information saknas: "&amp;C$3)),"")</f>
        <v>0</v>
      </c>
    </row>
    <row r="602" spans="1:7" ht="15" x14ac:dyDescent="0.2">
      <c r="A602"/>
      <c r="B602"/>
      <c r="C602"/>
      <c r="D602" s="1">
        <f t="shared" si="18"/>
        <v>0</v>
      </c>
      <c r="E602" s="1" t="str">
        <f t="shared" si="19"/>
        <v/>
      </c>
      <c r="F602" s="1" t="b">
        <f>IF(B602="",IF(Aloitus_Start!$D$1="Suomi","Tieto puuttuu: "&amp;B$3,IF(Aloitus_Start!$D$1="Svenska","Information saknas: "&amp;B$3)),"")</f>
        <v>0</v>
      </c>
      <c r="G602" s="1" t="b">
        <f>IF(C602="",IF(Aloitus_Start!$D$1="Suomi","Tieto puuttuu: "&amp;C$3,IF(Aloitus_Start!$D$1="Svenska","Information saknas: "&amp;C$3)),"")</f>
        <v>0</v>
      </c>
    </row>
    <row r="603" spans="1:7" ht="15" x14ac:dyDescent="0.2">
      <c r="A603"/>
      <c r="B603"/>
      <c r="C603"/>
      <c r="D603" s="1">
        <f t="shared" si="18"/>
        <v>0</v>
      </c>
      <c r="E603" s="1" t="str">
        <f t="shared" si="19"/>
        <v/>
      </c>
      <c r="F603" s="1" t="b">
        <f>IF(B603="",IF(Aloitus_Start!$D$1="Suomi","Tieto puuttuu: "&amp;B$3,IF(Aloitus_Start!$D$1="Svenska","Information saknas: "&amp;B$3)),"")</f>
        <v>0</v>
      </c>
      <c r="G603" s="1" t="b">
        <f>IF(C603="",IF(Aloitus_Start!$D$1="Suomi","Tieto puuttuu: "&amp;C$3,IF(Aloitus_Start!$D$1="Svenska","Information saknas: "&amp;C$3)),"")</f>
        <v>0</v>
      </c>
    </row>
    <row r="604" spans="1:7" ht="15" x14ac:dyDescent="0.2">
      <c r="A604" s="146"/>
      <c r="B604" s="146"/>
      <c r="C604" s="146"/>
      <c r="D604" s="1">
        <f t="shared" si="18"/>
        <v>0</v>
      </c>
      <c r="E604" s="1" t="str">
        <f t="shared" si="19"/>
        <v/>
      </c>
      <c r="F604" s="1" t="b">
        <f>IF(B604="",IF(Aloitus_Start!$D$1="Suomi","Tieto puuttuu: "&amp;B$3,IF(Aloitus_Start!$D$1="Svenska","Information saknas: "&amp;B$3)),"")</f>
        <v>0</v>
      </c>
      <c r="G604" s="1" t="b">
        <f>IF(C604="",IF(Aloitus_Start!$D$1="Suomi","Tieto puuttuu: "&amp;C$3,IF(Aloitus_Start!$D$1="Svenska","Information saknas: "&amp;C$3)),"")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baseColWidth="10" defaultColWidth="8.83203125" defaultRowHeight="15" x14ac:dyDescent="0.2"/>
  <cols>
    <col min="1" max="1" width="40.6640625" style="150" bestFit="1" customWidth="1"/>
    <col min="2" max="4" width="29.33203125" style="150" bestFit="1" customWidth="1"/>
    <col min="5" max="16384" width="8.83203125" style="150"/>
  </cols>
  <sheetData>
    <row r="1" spans="1:5" x14ac:dyDescent="0.2">
      <c r="A1" s="150" t="s">
        <v>4</v>
      </c>
    </row>
    <row r="2" spans="1:5" x14ac:dyDescent="0.2">
      <c r="A2" s="150" t="s">
        <v>2</v>
      </c>
    </row>
    <row r="3" spans="1:5" x14ac:dyDescent="0.2">
      <c r="A3" s="150" t="s">
        <v>3</v>
      </c>
    </row>
    <row r="5" spans="1:5" x14ac:dyDescent="0.2">
      <c r="A5" s="151" t="str">
        <f>PROPER('YO-AMK_Uni-Yhs'!A556)</f>
        <v/>
      </c>
      <c r="B5" s="151" t="str">
        <f>PROPER(Yhteiskirj_Sambibl!A557)</f>
        <v/>
      </c>
      <c r="C5" s="151" t="str">
        <f>PROPER(Kansallisk_Nationalb!A436)</f>
        <v/>
      </c>
      <c r="D5" s="151" t="str">
        <f>PROPER(Erik_Special!A540)</f>
        <v/>
      </c>
      <c r="E5" s="151"/>
    </row>
    <row r="6" spans="1:5" x14ac:dyDescent="0.2">
      <c r="A6" s="151" t="str">
        <f>'YO-AMK_Uni-Yhs'!H165&amp;", "&amp;'YO-AMK_Uni-Yhs'!H166</f>
        <v>Valitse kieli - Välj spåket, Valitse kieli - Välj spåket</v>
      </c>
      <c r="B6" s="151"/>
      <c r="C6" s="151"/>
      <c r="D6" s="151"/>
      <c r="E6" s="151"/>
    </row>
    <row r="7" spans="1:5" x14ac:dyDescent="0.2">
      <c r="A7" s="151" t="str">
        <f>'YO-AMK_Uni-Yhs'!H165&amp;", "&amp;'YO-AMK_Uni-Yhs'!H169</f>
        <v>Valitse kieli - Välj spåket, Valitse kieli - Välj spåket</v>
      </c>
      <c r="B7" s="151"/>
      <c r="C7" s="151"/>
      <c r="D7" s="151"/>
      <c r="E7" s="151"/>
    </row>
    <row r="8" spans="1:5" x14ac:dyDescent="0.2">
      <c r="A8" s="151" t="str">
        <f>'YO-AMK_Uni-Yhs'!H179&amp;", "&amp;'YO-AMK_Uni-Yhs'!H180</f>
        <v>Valitse kieli - Välj spåket, Valitse kieli - Välj spåket</v>
      </c>
      <c r="B8" s="151"/>
      <c r="C8" s="151"/>
      <c r="D8" s="151"/>
      <c r="E8" s="151"/>
    </row>
    <row r="9" spans="1:5" x14ac:dyDescent="0.2">
      <c r="A9" s="151" t="str">
        <f>'YO-AMK_Uni-Yhs'!H186&amp;", "&amp;'YO-AMK_Uni-Yhs'!H187</f>
        <v>Valitse kieli - Välj spåket, Valitse kieli - Välj spåket</v>
      </c>
      <c r="B9" s="151"/>
      <c r="C9" s="151"/>
      <c r="D9" s="151"/>
      <c r="E9" s="151"/>
    </row>
    <row r="10" spans="1:5" x14ac:dyDescent="0.2">
      <c r="A10" s="151" t="str">
        <f>IF(Aloitus_Start!$D$1="suomi","Kausijulk x 1000 €",IF(Aloitus_Start!$D$1="svenska","Periodika x 1000 €","Valitse kieli"))</f>
        <v>Valitse kieli</v>
      </c>
      <c r="B10" s="151"/>
      <c r="C10" s="151"/>
      <c r="D10" s="151"/>
      <c r="E10" s="151"/>
    </row>
    <row r="11" spans="1:5" x14ac:dyDescent="0.2">
      <c r="A11" s="151" t="str">
        <f>IF(Aloitus_Start!$D$1="suomi","Kirjat &amp; muu e-aineisto x 1000 €",IF(Aloitus_Start!$D$1="svenska","Böcker &amp; annat e-material x 1000 €","Valitse kieli"))</f>
        <v>Valitse kieli</v>
      </c>
      <c r="B11" s="151"/>
      <c r="C11" s="151"/>
      <c r="D11" s="151"/>
      <c r="E11" s="151"/>
    </row>
    <row r="12" spans="1:5" x14ac:dyDescent="0.2">
      <c r="A12" s="151" t="str">
        <f>IF(Aloitus_Start!$D$1="suomi","Koulutuspäivät ja koulutuksessa olleet vuoden aikana yht",IF(Aloitus_Start!$D$1="svenska","Utbildningsdagar och antal personal utbildats sammanlagt","Valitse kieli"))</f>
        <v>Valitse kieli</v>
      </c>
      <c r="B12" s="151"/>
      <c r="C12" s="151"/>
      <c r="D12" s="151"/>
      <c r="E12" s="151"/>
    </row>
    <row r="13" spans="1:5" x14ac:dyDescent="0.2">
      <c r="A13" s="151" t="str">
        <f>IF(Aloitus_Start!$D$1="suomi","Koulutuspv / henkilö",IF(Aloitus_Start!$D$1="svenska","Utbildningsdagar / person","Valitse kieli"))</f>
        <v>Valitse kieli</v>
      </c>
      <c r="B13" s="151"/>
      <c r="C13" s="151"/>
      <c r="D13" s="151"/>
      <c r="E13" s="151"/>
    </row>
    <row r="14" spans="1:5" x14ac:dyDescent="0.2">
      <c r="A14" s="151" t="str">
        <f>IF(Aloitus_Start!$D$1="suomi","Osanottajat",IF(Aloitus_Start!$D$1="svenska","Deltagare","Valitse kieli"))</f>
        <v>Valitse kieli</v>
      </c>
      <c r="B14" s="151"/>
      <c r="C14" s="151"/>
      <c r="D14" s="151"/>
      <c r="E14" s="151"/>
    </row>
    <row r="15" spans="1:5" x14ac:dyDescent="0.2">
      <c r="A15" s="151" t="str">
        <f>IF(Aloitus_Start!$D$1="suomi","Pisteet ja opetustunnit",IF(Aloitus_Start!$D$1="svenska","Studiepoäng och undervisningstimmar","Valitse kieli"))</f>
        <v>Valitse kieli</v>
      </c>
      <c r="B15" s="151"/>
      <c r="C15" s="151"/>
      <c r="D15" s="151"/>
      <c r="E15" s="151"/>
    </row>
    <row r="16" spans="1:5" x14ac:dyDescent="0.2">
      <c r="A16" s="151" t="str">
        <f>IF(Aloitus_Start!$D$1="suomi","Koulutuskulut yht (1000 €)",IF(Aloitus_Start!$D$1="svenska","Utbildningskostnader sammanlagt (1000 €)","Valitse kieli"))</f>
        <v>Valitse kieli</v>
      </c>
      <c r="B16" s="151"/>
      <c r="C16" s="151"/>
      <c r="D16" s="151"/>
      <c r="E16" s="151"/>
    </row>
    <row r="17" spans="1:5" x14ac:dyDescent="0.2">
      <c r="A17" s="151" t="str">
        <f>IF(Aloitus_Start!$D$1="suomi","Koulutuspäivän keskihinta (€)",IF(Aloitus_Start!$D$1="svenska","Utbildningsdagens medelpris (€)","Valitse kieli"))</f>
        <v>Valitse kieli</v>
      </c>
      <c r="B17" s="151"/>
      <c r="C17" s="151"/>
      <c r="D17" s="151"/>
      <c r="E17" s="151"/>
    </row>
  </sheetData>
  <sheetProtection algorithmName="SHA-512" hashValue="nlhPsFA74QDElW6ETHdd41h4rH61pBJBbLXSqj1FlPNJm/Xu/RA8Mmhg5OfKGyxRzrlVK5DLTPfjPQ2mMkargg==" saltValue="qH/I/OM2I3Wtf6IslmPkWA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Aloitus_Start</vt:lpstr>
      <vt:lpstr>YO-AMK_Uni-Yhs</vt:lpstr>
      <vt:lpstr>Yhteiskirj_Sambibl</vt:lpstr>
      <vt:lpstr>Kansallisk_Nationalb</vt:lpstr>
      <vt:lpstr>Erik_Special</vt:lpstr>
      <vt:lpstr>Testitaulu_Testtabell</vt:lpstr>
      <vt:lpstr>Asetukset</vt:lpstr>
    </vt:vector>
  </TitlesOfParts>
  <Company>University of Helsinki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Laitinen, Markku A</dc:creator>
  <cp:lastModifiedBy>Microsoft Office User</cp:lastModifiedBy>
  <cp:lastPrinted>2017-01-03T08:38:05Z</cp:lastPrinted>
  <dcterms:created xsi:type="dcterms:W3CDTF">2016-03-31T12:05:49Z</dcterms:created>
  <dcterms:modified xsi:type="dcterms:W3CDTF">2017-03-08T08:24:24Z</dcterms:modified>
</cp:coreProperties>
</file>